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390" activeTab="2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<sst xmlns="http://schemas.openxmlformats.org/spreadsheetml/2006/main" count="345" uniqueCount="314">
  <si>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</si>
  <si>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</si>
  <si>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</si>
  <si>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</si>
  <si>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</si>
  <si>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</si>
  <si>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</si>
  <si>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</si>
  <si>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</si>
  <si>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</si>
  <si>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</si>
  <si>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</si>
  <si>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</si>
  <si>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</si>
  <si>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</si>
  <si>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</si>
  <si>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</si>
  <si>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</si>
  <si>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</si>
  <si>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</si>
  <si>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</si>
  <si>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</si>
  <si>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</si>
  <si>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</si>
  <si>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</si>
  <si>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</si>
  <si>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</si>
  <si>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</si>
  <si>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</si>
  <si>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</si>
  <si>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</si>
  <si>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</si>
  <si>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</si>
  <si>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</si>
  <si>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</si>
  <si>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</si>
  <si>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</si>
  <si>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</si>
  <si>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</si>
  <si>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</si>
  <si>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</si>
  <si>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</si>
  <si>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</si>
  <si>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</si>
  <si>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</si>
  <si>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</si>
  <si>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</si>
  <si>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</si>
  <si>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</si>
  <si>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</si>
  <si>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</si>
  <si>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</si>
  <si>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</si>
  <si>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</si>
  <si>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</si>
  <si>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</si>
  <si>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</si>
  <si>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</si>
  <si>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</si>
  <si>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</si>
  <si>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</si>
  <si>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</si>
  <si>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</si>
  <si>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</si>
  <si>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</si>
  <si>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</si>
  <si>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</si>
  <si>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</si>
  <si>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</si>
  <si>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</si>
  <si>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</si>
  <si>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</si>
  <si>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</si>
  <si>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</si>
  <si>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</si>
  <si>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</si>
  <si>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</si>
  <si>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</si>
  <si>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</si>
  <si>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</si>
  <si>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</si>
  <si>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</si>
  <si>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</si>
  <si>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</si>
  <si>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</si>
  <si>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</si>
  <si>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</si>
  <si>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</si>
  <si>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</si>
  <si>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</si>
  <si>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</si>
  <si>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</si>
  <si>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</si>
  <si>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</si>
  <si>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</si>
  <si>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</si>
  <si>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</si>
  <si>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</si>
  <si>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</si>
  <si>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</si>
  <si>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</si>
  <si>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</si>
  <si>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</si>
  <si>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</si>
  <si>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</si>
  <si>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</si>
  <si>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</si>
  <si>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</si>
  <si>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</si>
  <si>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</si>
  <si>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</si>
  <si>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</si>
  <si>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</si>
  <si>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</si>
  <si>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</si>
  <si>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</si>
  <si>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</si>
  <si>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</si>
  <si>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</si>
  <si>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</si>
  <si>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</si>
  <si>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</si>
  <si>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</si>
  <si>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</si>
  <si>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</si>
  <si>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</si>
  <si>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</si>
  <si>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</si>
  <si>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</si>
  <si>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</si>
  <si>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</si>
  <si>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</si>
  <si>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</si>
  <si>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</si>
  <si>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</si>
  <si>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</si>
  <si>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</si>
  <si>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</si>
  <si>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</si>
  <si>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</si>
  <si>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</si>
  <si>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</si>
  <si>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</si>
  <si>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</si>
  <si>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</si>
  <si>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</si>
  <si>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</si>
  <si>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</si>
  <si>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</si>
  <si>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</si>
  <si>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</si>
  <si>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</si>
  <si>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</si>
  <si>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</si>
  <si>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</si>
  <si>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</si>
  <si>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</si>
  <si>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</si>
  <si>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</si>
  <si>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</si>
  <si>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</si>
  <si>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</si>
  <si>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</si>
  <si>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</si>
  <si>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</si>
  <si>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</si>
  <si>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</si>
  <si>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</si>
  <si>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</si>
  <si>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</si>
  <si>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</si>
  <si>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</si>
  <si>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</si>
  <si>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</si>
  <si>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</si>
  <si>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</si>
  <si>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</si>
  <si>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</si>
  <si>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</si>
  <si>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</si>
  <si>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</si>
  <si>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</si>
  <si>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</si>
  <si>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</si>
  <si>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</si>
  <si>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</si>
  <si>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</si>
  <si>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</si>
  <si>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</si>
  <si>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</si>
  <si>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</si>
  <si>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</si>
  <si>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</si>
  <si>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</si>
  <si>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</si>
  <si>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</si>
  <si>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</si>
  <si>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</si>
  <si>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</si>
  <si>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</si>
  <si>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</si>
  <si>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</si>
  <si>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</si>
  <si>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</si>
  <si>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</si>
  <si>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</si>
  <si>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</si>
  <si>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</si>
  <si>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</si>
  <si>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</si>
  <si>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</si>
  <si>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</si>
  <si>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</si>
  <si>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</si>
  <si>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</si>
  <si>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</si>
  <si>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</si>
  <si>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</si>
  <si>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</si>
  <si>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</si>
  <si>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</si>
  <si>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</si>
  <si>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</si>
  <si>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</si>
  <si>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</si>
  <si>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</si>
  <si>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</si>
  <si>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</si>
  <si>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</si>
  <si>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</si>
  <si>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</si>
  <si>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</si>
  <si>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</si>
  <si>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</si>
  <si>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</si>
  <si>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</si>
  <si>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</si>
  <si>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</si>
  <si>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</si>
  <si>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</si>
  <si>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</si>
  <si>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</si>
  <si>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</si>
  <si>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</si>
  <si>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</si>
  <si>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</si>
  <si>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</si>
  <si>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</si>
  <si>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</si>
  <si>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</si>
  <si>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</si>
  <si>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</si>
  <si>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</si>
  <si>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</si>
  <si>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</si>
  <si>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</si>
  <si>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</si>
  <si>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</si>
  <si>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</si>
  <si>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</si>
  <si>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</si>
  <si>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</si>
  <si>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</si>
  <si>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>03559165</t>
  </si>
  <si>
    <t>060031678</t>
  </si>
  <si>
    <t>35075764438</t>
  </si>
  <si>
    <t>SLOBODNA DALMACIJA d.d.</t>
  </si>
  <si>
    <t>SPLIT</t>
  </si>
  <si>
    <t>Hrvatske mornarice 4</t>
  </si>
  <si>
    <t>uprava@slobodnadalmacija.hr</t>
  </si>
  <si>
    <t>www.slobodnadalmacija.hr</t>
  </si>
  <si>
    <t>Splitsko dalmatinska</t>
  </si>
  <si>
    <t>5813</t>
  </si>
  <si>
    <t>Anica Suvaljko</t>
  </si>
  <si>
    <t>021 352 756</t>
  </si>
  <si>
    <t>021 352 782</t>
  </si>
  <si>
    <t>anica.suvaljko@slobodnadalmacija.hr</t>
  </si>
  <si>
    <t>Miroslav Ivić, Zoran Krželj</t>
  </si>
  <si>
    <t>Obveznik: 35075764438 SLOBODNA DALMACIJA d.d.</t>
  </si>
  <si>
    <t>AOP
oznaka</t>
  </si>
  <si>
    <t>DODATAK BILANCI (popunjava poduzetnik koji sastavlja konsolidirani financijski izvještaj)</t>
  </si>
  <si>
    <r>
      <t xml:space="preserve">I. POSLOVNI PRIHODI </t>
    </r>
    <r>
      <rPr>
        <sz val="9"/>
        <rFont val="Arial"/>
        <family val="2"/>
      </rPr>
      <t>(112+113)</t>
    </r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</si>
  <si>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</si>
  <si>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</si>
  <si>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</si>
  <si>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</si>
  <si>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</si>
  <si>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</si>
  <si>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</si>
  <si>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</si>
  <si>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</si>
  <si>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</si>
  <si>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</si>
  <si>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</si>
  <si>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Kumulativ</t>
  </si>
  <si>
    <t>DA</t>
  </si>
  <si>
    <t xml:space="preserve">DUBROVAČKI VJESNIK d.o.o. </t>
  </si>
  <si>
    <t>DUBROVNIK</t>
  </si>
  <si>
    <t>MB 3303837 OIB 71342575080</t>
  </si>
  <si>
    <t>ŠIBENSKI LIST d.o.o.</t>
  </si>
  <si>
    <t>ŠIBENIK</t>
  </si>
  <si>
    <t>MB 03158675 OIB 94202251484</t>
  </si>
  <si>
    <t>30.6.2013.</t>
  </si>
  <si>
    <t>C)  KRATKOTRAJNA IMOVINA (035+043+050+058)</t>
  </si>
  <si>
    <t>E)  UKUPNO AKTIVA (001+002+034+059)</t>
  </si>
  <si>
    <t>D)  KRATKOROČNE OBVEZE (094 do 105)</t>
  </si>
  <si>
    <t>F) UKUPNO – PASIVA (062+079+083+093+106)</t>
  </si>
  <si>
    <t>stanje na dan 30.6.2013.</t>
  </si>
  <si>
    <t>u razdoblju 1.1.2013 do 30.6.2013.</t>
  </si>
  <si>
    <t xml:space="preserve">u razdoblju 1.1.2013 do 30.6.2013. </t>
  </si>
  <si>
    <t>KONSOLIDIRANA BILANCA</t>
  </si>
  <si>
    <t>KONSOLIDIRANI RAČUN DOBITI I GUBITKA</t>
  </si>
  <si>
    <t>KONSOLIDIRANI IZVJEŠTAJ O NOVČANOM TIJEKU - Indirektna metoda</t>
  </si>
  <si>
    <t>KONSOLIDIRANI IZVJEŠTAJ O PROMJENAMA KAPITALA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</si>
</sst>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\ _k_n"/>
    <numFmt numFmtId="195" formatCode="#,##0\ &quot;kn&quot;"/>
  </numFmts>
  <fonts count="3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2"/>
      <name val="Arial"/>
      <family val="0"/>
    </font>
    <font>
      <sz val="9"/>
      <color indexed="8"/>
      <name val="Arial"/>
      <family val="2"/>
    </font>
    <font>
      <sz val="9"/>
      <color indexed="16"/>
      <name val="Arial"/>
      <family val="2"/>
    </font>
    <font>
      <b/>
      <sz val="10"/>
      <name val="Arial Rounded MT Bold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top"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15">
      <alignment vertical="top"/>
      <protection/>
    </xf>
    <xf numFmtId="0" fontId="8" fillId="0" borderId="0" xfId="15" applyAlignment="1">
      <alignment/>
      <protection/>
    </xf>
    <xf numFmtId="0" fontId="11" fillId="0" borderId="0" xfId="15" applyFont="1" applyAlignment="1">
      <alignment/>
      <protection/>
    </xf>
    <xf numFmtId="0" fontId="9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167" fontId="2" fillId="0" borderId="14" xfId="0" applyNumberFormat="1" applyFont="1" applyFill="1" applyBorder="1" applyAlignment="1">
      <alignment horizontal="center" vertical="center"/>
    </xf>
    <xf numFmtId="0" fontId="0" fillId="0" borderId="0" xfId="71" applyFont="1" applyBorder="1" applyAlignment="1" applyProtection="1">
      <alignment horizontal="right" vertical="center"/>
      <protection hidden="1"/>
    </xf>
    <xf numFmtId="0" fontId="0" fillId="0" borderId="18" xfId="71" applyFont="1" applyBorder="1">
      <alignment/>
      <protection/>
    </xf>
    <xf numFmtId="0" fontId="0" fillId="0" borderId="19" xfId="71" applyFont="1" applyBorder="1">
      <alignment/>
      <protection/>
    </xf>
    <xf numFmtId="0" fontId="0" fillId="0" borderId="0" xfId="71" applyFont="1">
      <alignment/>
      <protection/>
    </xf>
    <xf numFmtId="0" fontId="0" fillId="0" borderId="0" xfId="71" applyFont="1" applyBorder="1" applyAlignment="1" applyProtection="1">
      <alignment vertical="top" wrapText="1"/>
      <protection hidden="1"/>
    </xf>
    <xf numFmtId="0" fontId="0" fillId="0" borderId="0" xfId="71" applyFont="1" applyBorder="1" applyAlignment="1" applyProtection="1">
      <alignment wrapText="1"/>
      <protection hidden="1"/>
    </xf>
    <xf numFmtId="14" fontId="7" fillId="0" borderId="15" xfId="71" applyNumberFormat="1" applyFont="1" applyFill="1" applyBorder="1" applyAlignment="1" applyProtection="1">
      <alignment horizontal="center" vertical="center"/>
      <protection hidden="1" locked="0"/>
    </xf>
    <xf numFmtId="0" fontId="0" fillId="0" borderId="20" xfId="71" applyFont="1" applyFill="1" applyBorder="1" applyAlignment="1" applyProtection="1">
      <alignment horizontal="center" vertical="center"/>
      <protection hidden="1" locked="0"/>
    </xf>
    <xf numFmtId="0" fontId="7" fillId="0" borderId="0" xfId="71" applyFont="1" applyFill="1" applyBorder="1" applyAlignment="1" applyProtection="1">
      <alignment horizontal="left" vertical="center"/>
      <protection hidden="1"/>
    </xf>
    <xf numFmtId="0" fontId="0" fillId="0" borderId="21" xfId="71" applyFont="1" applyFill="1" applyBorder="1" applyAlignment="1" applyProtection="1">
      <alignment horizontal="left" vertical="center" wrapText="1"/>
      <protection hidden="1"/>
    </xf>
    <xf numFmtId="0" fontId="0" fillId="0" borderId="20" xfId="71" applyFont="1" applyFill="1" applyBorder="1" applyAlignment="1" applyProtection="1">
      <alignment vertical="center"/>
      <protection hidden="1"/>
    </xf>
    <xf numFmtId="0" fontId="0" fillId="0" borderId="0" xfId="71" applyFont="1" applyFill="1" applyBorder="1" applyAlignment="1" applyProtection="1">
      <alignment vertical="center"/>
      <protection hidden="1"/>
    </xf>
    <xf numFmtId="0" fontId="0" fillId="0" borderId="0" xfId="71" applyFont="1" applyFill="1" applyBorder="1" applyAlignment="1" applyProtection="1">
      <alignment horizontal="center" vertical="center" wrapText="1"/>
      <protection hidden="1"/>
    </xf>
    <xf numFmtId="0" fontId="0" fillId="0" borderId="21" xfId="71" applyFont="1" applyBorder="1" applyAlignment="1" applyProtection="1">
      <alignment horizontal="left" vertical="center" wrapText="1"/>
      <protection hidden="1"/>
    </xf>
    <xf numFmtId="0" fontId="0" fillId="0" borderId="0" xfId="71" applyFont="1">
      <alignment/>
      <protection/>
    </xf>
    <xf numFmtId="0" fontId="0" fillId="0" borderId="20" xfId="71" applyFont="1" applyBorder="1" applyProtection="1">
      <alignment/>
      <protection hidden="1"/>
    </xf>
    <xf numFmtId="0" fontId="0" fillId="0" borderId="0" xfId="71" applyFont="1" applyBorder="1" applyAlignment="1" applyProtection="1">
      <alignment/>
      <protection hidden="1"/>
    </xf>
    <xf numFmtId="0" fontId="14" fillId="0" borderId="0" xfId="71" applyFont="1" applyBorder="1" applyAlignment="1" applyProtection="1">
      <alignment horizontal="right" vertical="center" wrapText="1"/>
      <protection hidden="1"/>
    </xf>
    <xf numFmtId="0" fontId="14" fillId="0" borderId="0" xfId="71" applyFont="1" applyBorder="1" applyAlignment="1" applyProtection="1">
      <alignment horizontal="right"/>
      <protection hidden="1"/>
    </xf>
    <xf numFmtId="0" fontId="14" fillId="0" borderId="0" xfId="71" applyNumberFormat="1" applyFont="1" applyFill="1" applyBorder="1" applyAlignment="1" applyProtection="1">
      <alignment horizontal="right" vertical="center" shrinkToFit="1"/>
      <protection hidden="1" locked="0"/>
    </xf>
    <xf numFmtId="0" fontId="14" fillId="0" borderId="0" xfId="71" applyFont="1" applyFill="1" applyBorder="1" applyAlignment="1" applyProtection="1">
      <alignment horizontal="left" vertical="center"/>
      <protection hidden="1"/>
    </xf>
    <xf numFmtId="0" fontId="0" fillId="0" borderId="21" xfId="71" applyFont="1" applyFill="1" applyBorder="1" applyAlignment="1" applyProtection="1">
      <alignment/>
      <protection hidden="1"/>
    </xf>
    <xf numFmtId="0" fontId="0" fillId="0" borderId="21" xfId="71" applyFont="1" applyBorder="1" applyAlignment="1" applyProtection="1">
      <alignment wrapText="1"/>
      <protection hidden="1"/>
    </xf>
    <xf numFmtId="0" fontId="0" fillId="0" borderId="20" xfId="71" applyFont="1" applyBorder="1" applyAlignment="1" applyProtection="1">
      <alignment horizontal="right"/>
      <protection hidden="1"/>
    </xf>
    <xf numFmtId="0" fontId="0" fillId="0" borderId="0" xfId="71" applyFont="1" applyBorder="1" applyAlignment="1" applyProtection="1">
      <alignment horizontal="right"/>
      <protection hidden="1"/>
    </xf>
    <xf numFmtId="0" fontId="0" fillId="0" borderId="0" xfId="71" applyFont="1" applyBorder="1" applyProtection="1">
      <alignment/>
      <protection hidden="1"/>
    </xf>
    <xf numFmtId="0" fontId="0" fillId="0" borderId="21" xfId="71" applyFont="1" applyBorder="1" applyProtection="1">
      <alignment/>
      <protection hidden="1"/>
    </xf>
    <xf numFmtId="0" fontId="0" fillId="0" borderId="20" xfId="71" applyFont="1" applyBorder="1" applyAlignment="1" applyProtection="1">
      <alignment horizontal="right" wrapText="1"/>
      <protection hidden="1"/>
    </xf>
    <xf numFmtId="0" fontId="0" fillId="0" borderId="0" xfId="71" applyFont="1" applyBorder="1" applyAlignment="1" applyProtection="1">
      <alignment horizontal="right" wrapText="1"/>
      <protection hidden="1"/>
    </xf>
    <xf numFmtId="0" fontId="0" fillId="0" borderId="0" xfId="71" applyFont="1" applyBorder="1" applyAlignment="1" applyProtection="1">
      <alignment horizontal="left"/>
      <protection hidden="1"/>
    </xf>
    <xf numFmtId="0" fontId="0" fillId="0" borderId="0" xfId="71" applyFont="1" applyFill="1" applyBorder="1" applyProtection="1">
      <alignment/>
      <protection hidden="1"/>
    </xf>
    <xf numFmtId="0" fontId="0" fillId="0" borderId="0" xfId="71" applyFont="1" applyBorder="1" applyAlignment="1" applyProtection="1">
      <alignment vertical="top"/>
      <protection hidden="1"/>
    </xf>
    <xf numFmtId="1" fontId="7" fillId="0" borderId="16" xfId="71" applyNumberFormat="1" applyFont="1" applyFill="1" applyBorder="1" applyAlignment="1" applyProtection="1">
      <alignment horizontal="center" vertical="center"/>
      <protection hidden="1" locked="0"/>
    </xf>
    <xf numFmtId="0" fontId="7" fillId="0" borderId="21" xfId="71" applyFont="1" applyFill="1" applyBorder="1" applyAlignment="1" applyProtection="1">
      <alignment horizontal="right" vertical="center"/>
      <protection hidden="1" locked="0"/>
    </xf>
    <xf numFmtId="0" fontId="0" fillId="0" borderId="0" xfId="71" applyFont="1" applyBorder="1" applyProtection="1">
      <alignment/>
      <protection hidden="1"/>
    </xf>
    <xf numFmtId="3" fontId="7" fillId="0" borderId="16" xfId="71" applyNumberFormat="1" applyFont="1" applyFill="1" applyBorder="1" applyAlignment="1" applyProtection="1">
      <alignment horizontal="right" vertical="center"/>
      <protection hidden="1" locked="0"/>
    </xf>
    <xf numFmtId="0" fontId="0" fillId="0" borderId="21" xfId="71" applyFont="1" applyBorder="1" applyAlignment="1" applyProtection="1">
      <alignment vertical="top"/>
      <protection hidden="1"/>
    </xf>
    <xf numFmtId="0" fontId="7" fillId="0" borderId="16" xfId="71" applyFont="1" applyFill="1" applyBorder="1" applyAlignment="1" applyProtection="1">
      <alignment horizontal="center" vertical="center"/>
      <protection hidden="1" locked="0"/>
    </xf>
    <xf numFmtId="0" fontId="7" fillId="0" borderId="0" xfId="71" applyFont="1" applyBorder="1" applyAlignment="1" applyProtection="1">
      <alignment vertical="top"/>
      <protection hidden="1"/>
    </xf>
    <xf numFmtId="0" fontId="0" fillId="0" borderId="0" xfId="71" applyFont="1" applyBorder="1">
      <alignment/>
      <protection/>
    </xf>
    <xf numFmtId="0" fontId="0" fillId="0" borderId="0" xfId="71" applyFont="1" applyBorder="1" applyAlignment="1" applyProtection="1">
      <alignment/>
      <protection hidden="1"/>
    </xf>
    <xf numFmtId="49" fontId="7" fillId="0" borderId="16" xfId="71" applyNumberFormat="1" applyFont="1" applyFill="1" applyBorder="1" applyAlignment="1" applyProtection="1">
      <alignment horizontal="right" vertical="center"/>
      <protection hidden="1" locked="0"/>
    </xf>
    <xf numFmtId="0" fontId="0" fillId="0" borderId="21" xfId="71" applyFont="1" applyBorder="1" applyAlignment="1" applyProtection="1">
      <alignment horizontal="left" vertical="top" wrapText="1"/>
      <protection hidden="1"/>
    </xf>
    <xf numFmtId="0" fontId="0" fillId="0" borderId="0" xfId="71" applyFont="1" applyBorder="1" applyAlignment="1" applyProtection="1">
      <alignment horizontal="center" vertical="top"/>
      <protection hidden="1"/>
    </xf>
    <xf numFmtId="0" fontId="0" fillId="0" borderId="0" xfId="71" applyFont="1" applyBorder="1" applyAlignment="1" applyProtection="1">
      <alignment horizontal="center"/>
      <protection hidden="1"/>
    </xf>
    <xf numFmtId="0" fontId="0" fillId="0" borderId="20" xfId="71" applyFont="1" applyBorder="1">
      <alignment/>
      <protection/>
    </xf>
    <xf numFmtId="0" fontId="0" fillId="0" borderId="0" xfId="71" applyFont="1" applyBorder="1" applyAlignment="1" applyProtection="1">
      <alignment horizontal="center" vertical="center"/>
      <protection hidden="1" locked="0"/>
    </xf>
    <xf numFmtId="0" fontId="0" fillId="0" borderId="21" xfId="71" applyFont="1" applyBorder="1" applyAlignment="1" applyProtection="1">
      <alignment horizontal="left" vertical="top" wrapText="1" indent="2"/>
      <protection hidden="1"/>
    </xf>
    <xf numFmtId="0" fontId="0" fillId="0" borderId="20" xfId="71" applyFont="1" applyBorder="1" applyAlignment="1" applyProtection="1">
      <alignment horizontal="right" vertical="top"/>
      <protection hidden="1"/>
    </xf>
    <xf numFmtId="0" fontId="0" fillId="0" borderId="0" xfId="71" applyFont="1" applyBorder="1" applyAlignment="1" applyProtection="1">
      <alignment horizontal="right" vertical="top"/>
      <protection hidden="1"/>
    </xf>
    <xf numFmtId="0" fontId="7" fillId="0" borderId="20" xfId="71" applyFont="1" applyFill="1" applyBorder="1" applyAlignment="1" applyProtection="1">
      <alignment horizontal="right" vertical="center"/>
      <protection hidden="1" locked="0"/>
    </xf>
    <xf numFmtId="0" fontId="0" fillId="0" borderId="0" xfId="71" applyFont="1" applyBorder="1" applyAlignment="1">
      <alignment/>
      <protection/>
    </xf>
    <xf numFmtId="0" fontId="7" fillId="0" borderId="0" xfId="71" applyFont="1" applyFill="1" applyBorder="1" applyAlignment="1" applyProtection="1">
      <alignment horizontal="right" vertical="center"/>
      <protection hidden="1" locked="0"/>
    </xf>
    <xf numFmtId="0" fontId="0" fillId="0" borderId="0" xfId="71" applyFont="1" applyFill="1" applyBorder="1" applyAlignment="1">
      <alignment/>
      <protection/>
    </xf>
    <xf numFmtId="49" fontId="7" fillId="0" borderId="0" xfId="71" applyNumberFormat="1" applyFont="1" applyFill="1" applyBorder="1" applyAlignment="1" applyProtection="1">
      <alignment horizontal="center" vertical="center"/>
      <protection hidden="1" locked="0"/>
    </xf>
    <xf numFmtId="49" fontId="7" fillId="0" borderId="21" xfId="71" applyNumberFormat="1" applyFont="1" applyBorder="1" applyAlignment="1" applyProtection="1">
      <alignment horizontal="center" vertical="center"/>
      <protection hidden="1" locked="0"/>
    </xf>
    <xf numFmtId="0" fontId="0" fillId="0" borderId="20" xfId="71" applyFont="1" applyBorder="1" applyAlignment="1" applyProtection="1">
      <alignment horizontal="left" vertical="top"/>
      <protection hidden="1"/>
    </xf>
    <xf numFmtId="0" fontId="0" fillId="0" borderId="0" xfId="71" applyFont="1" applyBorder="1" applyAlignment="1" applyProtection="1">
      <alignment horizontal="left" vertical="top"/>
      <protection hidden="1"/>
    </xf>
    <xf numFmtId="0" fontId="0" fillId="0" borderId="21" xfId="71" applyFont="1" applyBorder="1" applyAlignment="1" applyProtection="1">
      <alignment horizontal="left"/>
      <protection hidden="1"/>
    </xf>
    <xf numFmtId="0" fontId="0" fillId="0" borderId="18" xfId="71" applyFont="1" applyBorder="1" applyProtection="1">
      <alignment/>
      <protection hidden="1"/>
    </xf>
    <xf numFmtId="0" fontId="0" fillId="0" borderId="19" xfId="71" applyFont="1" applyBorder="1" applyProtection="1">
      <alignment/>
      <protection hidden="1"/>
    </xf>
    <xf numFmtId="0" fontId="0" fillId="0" borderId="20" xfId="71" applyFont="1" applyBorder="1" applyAlignment="1" applyProtection="1">
      <alignment horizontal="left"/>
      <protection hidden="1"/>
    </xf>
    <xf numFmtId="0" fontId="0" fillId="0" borderId="0" xfId="71" applyFont="1" applyBorder="1" applyAlignment="1" applyProtection="1">
      <alignment vertical="center"/>
      <protection hidden="1"/>
    </xf>
    <xf numFmtId="0" fontId="0" fillId="0" borderId="21" xfId="71" applyFont="1" applyFill="1" applyBorder="1" applyAlignment="1" applyProtection="1">
      <alignment vertical="center"/>
      <protection hidden="1"/>
    </xf>
    <xf numFmtId="0" fontId="16" fillId="0" borderId="0" xfId="15" applyFont="1" applyBorder="1" applyAlignment="1" applyProtection="1">
      <alignment vertical="center"/>
      <protection hidden="1"/>
    </xf>
    <xf numFmtId="0" fontId="16" fillId="0" borderId="21" xfId="15" applyFont="1" applyFill="1" applyBorder="1" applyAlignment="1" applyProtection="1">
      <alignment vertical="center"/>
      <protection hidden="1"/>
    </xf>
    <xf numFmtId="0" fontId="0" fillId="0" borderId="0" xfId="71" applyFont="1">
      <alignment/>
      <protection/>
    </xf>
    <xf numFmtId="0" fontId="0" fillId="0" borderId="20" xfId="71" applyFont="1" applyBorder="1" applyAlignment="1" applyProtection="1">
      <alignment horizontal="left"/>
      <protection hidden="1"/>
    </xf>
    <xf numFmtId="0" fontId="16" fillId="0" borderId="0" xfId="15" applyFont="1" applyBorder="1" applyAlignment="1" applyProtection="1">
      <alignment horizontal="left"/>
      <protection hidden="1"/>
    </xf>
    <xf numFmtId="0" fontId="8" fillId="0" borderId="0" xfId="15" applyFont="1" applyBorder="1" applyAlignment="1">
      <alignment/>
      <protection/>
    </xf>
    <xf numFmtId="0" fontId="8" fillId="0" borderId="22" xfId="15" applyFont="1" applyBorder="1" applyAlignment="1">
      <alignment/>
      <protection/>
    </xf>
    <xf numFmtId="0" fontId="7" fillId="0" borderId="20" xfId="71" applyFont="1" applyBorder="1" applyAlignment="1" applyProtection="1">
      <alignment vertical="center"/>
      <protection hidden="1"/>
    </xf>
    <xf numFmtId="0" fontId="0" fillId="0" borderId="23" xfId="71" applyFont="1" applyBorder="1" applyProtection="1">
      <alignment/>
      <protection hidden="1"/>
    </xf>
    <xf numFmtId="0" fontId="0" fillId="0" borderId="23" xfId="71" applyFont="1" applyBorder="1">
      <alignment/>
      <protection/>
    </xf>
    <xf numFmtId="0" fontId="0" fillId="0" borderId="24" xfId="71" applyFont="1" applyBorder="1" applyProtection="1">
      <alignment/>
      <protection hidden="1"/>
    </xf>
    <xf numFmtId="0" fontId="0" fillId="0" borderId="20" xfId="71" applyFont="1" applyBorder="1" applyProtection="1">
      <alignment/>
      <protection hidden="1"/>
    </xf>
    <xf numFmtId="0" fontId="0" fillId="0" borderId="25" xfId="71" applyFont="1" applyFill="1" applyBorder="1" applyAlignment="1" applyProtection="1">
      <alignment horizontal="right" vertical="top" wrapText="1"/>
      <protection hidden="1"/>
    </xf>
    <xf numFmtId="0" fontId="0" fillId="0" borderId="26" xfId="71" applyFont="1" applyFill="1" applyBorder="1" applyAlignment="1" applyProtection="1">
      <alignment horizontal="right" vertical="top" wrapText="1"/>
      <protection hidden="1"/>
    </xf>
    <xf numFmtId="0" fontId="0" fillId="0" borderId="26" xfId="71" applyFont="1" applyFill="1" applyBorder="1" applyProtection="1">
      <alignment/>
      <protection hidden="1"/>
    </xf>
    <xf numFmtId="0" fontId="0" fillId="0" borderId="27" xfId="71" applyFont="1" applyFill="1" applyBorder="1" applyProtection="1">
      <alignment/>
      <protection hidden="1"/>
    </xf>
    <xf numFmtId="0" fontId="7" fillId="0" borderId="26" xfId="0" applyFont="1" applyFill="1" applyBorder="1" applyAlignment="1">
      <alignment horizontal="center" vertical="top" wrapText="1"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Alignment="1">
      <alignment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1" fillId="0" borderId="17" xfId="0" applyFont="1" applyFill="1" applyBorder="1" applyAlignment="1">
      <alignment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>
      <alignment/>
    </xf>
    <xf numFmtId="0" fontId="1" fillId="0" borderId="15" xfId="0" applyFont="1" applyFill="1" applyBorder="1" applyAlignment="1" applyProtection="1">
      <alignment horizontal="center" vertical="center" wrapText="1"/>
      <protection hidden="1"/>
    </xf>
    <xf numFmtId="3" fontId="1" fillId="0" borderId="17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3" fontId="3" fillId="0" borderId="0" xfId="0" applyNumberFormat="1" applyFont="1" applyFill="1" applyAlignment="1">
      <alignment/>
    </xf>
    <xf numFmtId="0" fontId="1" fillId="0" borderId="0" xfId="71" applyFont="1" applyBorder="1" applyAlignment="1" applyProtection="1">
      <alignment horizontal="right"/>
      <protection hidden="1"/>
    </xf>
    <xf numFmtId="0" fontId="1" fillId="0" borderId="0" xfId="71" applyFont="1" applyBorder="1" applyAlignment="1" applyProtection="1">
      <alignment vertical="top"/>
      <protection hidden="1"/>
    </xf>
    <xf numFmtId="0" fontId="1" fillId="0" borderId="0" xfId="71" applyFont="1" applyBorder="1" applyAlignment="1" applyProtection="1">
      <alignment/>
      <protection hidden="1"/>
    </xf>
    <xf numFmtId="0" fontId="1" fillId="0" borderId="0" xfId="71" applyFont="1" applyAlignment="1" applyProtection="1">
      <alignment horizontal="left" vertical="top" indent="2"/>
      <protection hidden="1"/>
    </xf>
    <xf numFmtId="3" fontId="2" fillId="0" borderId="28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>
      <alignment/>
    </xf>
    <xf numFmtId="3" fontId="6" fillId="0" borderId="15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1" fillId="0" borderId="0" xfId="0" applyNumberFormat="1" applyFont="1" applyFill="1" applyAlignment="1">
      <alignment/>
    </xf>
    <xf numFmtId="0" fontId="6" fillId="24" borderId="25" xfId="71" applyFont="1" applyFill="1" applyBorder="1" applyAlignment="1" applyProtection="1">
      <alignment horizontal="right" vertical="center"/>
      <protection hidden="1" locked="0"/>
    </xf>
    <xf numFmtId="0" fontId="1" fillId="0" borderId="26" xfId="71" applyFont="1" applyBorder="1" applyAlignment="1">
      <alignment/>
      <protection/>
    </xf>
    <xf numFmtId="0" fontId="1" fillId="0" borderId="27" xfId="71" applyFont="1" applyBorder="1" applyAlignment="1">
      <alignment/>
      <protection/>
    </xf>
    <xf numFmtId="0" fontId="7" fillId="0" borderId="25" xfId="71" applyFont="1" applyFill="1" applyBorder="1" applyAlignment="1" applyProtection="1">
      <alignment horizontal="right" vertical="center"/>
      <protection hidden="1" locked="0"/>
    </xf>
    <xf numFmtId="0" fontId="1" fillId="0" borderId="0" xfId="71" applyFont="1" applyBorder="1" applyAlignment="1" applyProtection="1">
      <alignment vertical="top" wrapText="1"/>
      <protection hidden="1"/>
    </xf>
    <xf numFmtId="0" fontId="1" fillId="0" borderId="0" xfId="71" applyFont="1" applyBorder="1" applyAlignment="1" applyProtection="1">
      <alignment wrapText="1"/>
      <protection hidden="1"/>
    </xf>
    <xf numFmtId="0" fontId="0" fillId="0" borderId="0" xfId="71" applyFont="1" applyBorder="1" applyAlignment="1" applyProtection="1">
      <alignment horizontal="center" vertical="top"/>
      <protection hidden="1"/>
    </xf>
    <xf numFmtId="0" fontId="0" fillId="0" borderId="0" xfId="71" applyFont="1" applyBorder="1" applyAlignment="1" applyProtection="1">
      <alignment horizontal="center"/>
      <protection hidden="1"/>
    </xf>
    <xf numFmtId="0" fontId="0" fillId="0" borderId="18" xfId="71" applyFont="1" applyBorder="1" applyAlignment="1" applyProtection="1">
      <alignment horizontal="center"/>
      <protection hidden="1"/>
    </xf>
    <xf numFmtId="0" fontId="15" fillId="0" borderId="0" xfId="15" applyFont="1" applyBorder="1" applyAlignment="1">
      <alignment/>
      <protection/>
    </xf>
    <xf numFmtId="0" fontId="7" fillId="0" borderId="25" xfId="71" applyFont="1" applyFill="1" applyBorder="1" applyAlignment="1" applyProtection="1">
      <alignment horizontal="left" vertical="center"/>
      <protection hidden="1" locked="0"/>
    </xf>
    <xf numFmtId="0" fontId="7" fillId="0" borderId="26" xfId="71" applyFont="1" applyFill="1" applyBorder="1" applyAlignment="1" applyProtection="1">
      <alignment horizontal="left" vertical="center"/>
      <protection hidden="1" locked="0"/>
    </xf>
    <xf numFmtId="0" fontId="7" fillId="0" borderId="27" xfId="71" applyFont="1" applyFill="1" applyBorder="1" applyAlignment="1" applyProtection="1">
      <alignment horizontal="left" vertical="center"/>
      <protection hidden="1" locked="0"/>
    </xf>
    <xf numFmtId="49" fontId="7" fillId="0" borderId="25" xfId="71" applyNumberFormat="1" applyFont="1" applyFill="1" applyBorder="1" applyAlignment="1" applyProtection="1">
      <alignment horizontal="center" vertical="center"/>
      <protection hidden="1" locked="0"/>
    </xf>
    <xf numFmtId="49" fontId="7" fillId="0" borderId="27" xfId="71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71" applyFont="1" applyFill="1" applyBorder="1" applyAlignment="1">
      <alignment/>
      <protection/>
    </xf>
    <xf numFmtId="0" fontId="0" fillId="0" borderId="27" xfId="71" applyFont="1" applyFill="1" applyBorder="1" applyAlignment="1">
      <alignment/>
      <protection/>
    </xf>
    <xf numFmtId="3" fontId="34" fillId="0" borderId="15" xfId="0" applyNumberFormat="1" applyFont="1" applyFill="1" applyBorder="1" applyAlignment="1">
      <alignment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0" fontId="16" fillId="0" borderId="0" xfId="15" applyFont="1" applyBorder="1" applyAlignment="1" applyProtection="1">
      <alignment horizontal="left"/>
      <protection hidden="1"/>
    </xf>
    <xf numFmtId="0" fontId="8" fillId="0" borderId="0" xfId="15" applyFont="1" applyBorder="1" applyAlignment="1">
      <alignment/>
      <protection/>
    </xf>
    <xf numFmtId="0" fontId="8" fillId="0" borderId="22" xfId="15" applyFont="1" applyBorder="1" applyAlignment="1">
      <alignment/>
      <protection/>
    </xf>
    <xf numFmtId="0" fontId="7" fillId="0" borderId="29" xfId="71" applyFont="1" applyBorder="1" applyAlignment="1">
      <alignment/>
      <protection/>
    </xf>
    <xf numFmtId="0" fontId="7" fillId="0" borderId="18" xfId="71" applyFont="1" applyBorder="1" applyAlignment="1">
      <alignment/>
      <protection/>
    </xf>
    <xf numFmtId="0" fontId="0" fillId="0" borderId="0" xfId="71" applyFont="1" applyBorder="1" applyAlignment="1" applyProtection="1">
      <alignment vertical="center"/>
      <protection hidden="1"/>
    </xf>
    <xf numFmtId="0" fontId="0" fillId="0" borderId="30" xfId="71" applyFont="1" applyBorder="1" applyAlignment="1" applyProtection="1">
      <alignment horizontal="center" vertical="top"/>
      <protection hidden="1"/>
    </xf>
    <xf numFmtId="0" fontId="0" fillId="0" borderId="30" xfId="71" applyFont="1" applyBorder="1" applyAlignment="1">
      <alignment horizontal="center"/>
      <protection/>
    </xf>
    <xf numFmtId="0" fontId="0" fillId="0" borderId="31" xfId="71" applyFont="1" applyBorder="1" applyAlignment="1">
      <alignment/>
      <protection/>
    </xf>
    <xf numFmtId="0" fontId="0" fillId="0" borderId="26" xfId="71" applyFont="1" applyFill="1" applyBorder="1" applyAlignment="1" applyProtection="1">
      <alignment horizontal="center" vertical="top"/>
      <protection hidden="1"/>
    </xf>
    <xf numFmtId="0" fontId="0" fillId="0" borderId="26" xfId="71" applyFont="1" applyFill="1" applyBorder="1" applyAlignment="1" applyProtection="1">
      <alignment horizontal="center"/>
      <protection hidden="1"/>
    </xf>
    <xf numFmtId="0" fontId="0" fillId="0" borderId="20" xfId="71" applyFont="1" applyBorder="1" applyAlignment="1" applyProtection="1">
      <alignment horizontal="right" vertical="center" wrapText="1"/>
      <protection hidden="1"/>
    </xf>
    <xf numFmtId="0" fontId="0" fillId="0" borderId="21" xfId="71" applyFont="1" applyBorder="1" applyAlignment="1" applyProtection="1">
      <alignment horizontal="right" wrapText="1"/>
      <protection hidden="1"/>
    </xf>
    <xf numFmtId="49" fontId="4" fillId="0" borderId="25" xfId="54" applyNumberFormat="1" applyFont="1" applyFill="1" applyBorder="1" applyAlignment="1" applyProtection="1">
      <alignment horizontal="left" vertical="center"/>
      <protection hidden="1" locked="0"/>
    </xf>
    <xf numFmtId="49" fontId="7" fillId="0" borderId="26" xfId="71" applyNumberFormat="1" applyFont="1" applyFill="1" applyBorder="1" applyAlignment="1" applyProtection="1">
      <alignment horizontal="left" vertical="center"/>
      <protection hidden="1" locked="0"/>
    </xf>
    <xf numFmtId="49" fontId="7" fillId="0" borderId="27" xfId="71" applyNumberFormat="1" applyFont="1" applyFill="1" applyBorder="1" applyAlignment="1" applyProtection="1">
      <alignment horizontal="left" vertical="center"/>
      <protection hidden="1" locked="0"/>
    </xf>
    <xf numFmtId="0" fontId="0" fillId="0" borderId="20" xfId="71" applyFont="1" applyBorder="1" applyAlignment="1" applyProtection="1">
      <alignment horizontal="right" vertical="center"/>
      <protection hidden="1"/>
    </xf>
    <xf numFmtId="0" fontId="0" fillId="0" borderId="21" xfId="71" applyFont="1" applyBorder="1" applyAlignment="1" applyProtection="1">
      <alignment horizontal="right"/>
      <protection hidden="1"/>
    </xf>
    <xf numFmtId="49" fontId="7" fillId="0" borderId="25" xfId="71" applyNumberFormat="1" applyFont="1" applyFill="1" applyBorder="1" applyAlignment="1" applyProtection="1">
      <alignment horizontal="left" vertical="center"/>
      <protection hidden="1" locked="0"/>
    </xf>
    <xf numFmtId="0" fontId="0" fillId="0" borderId="27" xfId="71" applyFont="1" applyFill="1" applyBorder="1" applyAlignment="1">
      <alignment horizontal="left" vertical="center"/>
      <protection/>
    </xf>
    <xf numFmtId="0" fontId="15" fillId="0" borderId="0" xfId="15" applyFont="1" applyBorder="1" applyAlignment="1" applyProtection="1">
      <alignment horizontal="left"/>
      <protection hidden="1"/>
    </xf>
    <xf numFmtId="49" fontId="6" fillId="24" borderId="25" xfId="71" applyNumberFormat="1" applyFont="1" applyFill="1" applyBorder="1" applyAlignment="1" applyProtection="1">
      <alignment horizontal="center" vertical="center"/>
      <protection hidden="1" locked="0"/>
    </xf>
    <xf numFmtId="49" fontId="6" fillId="0" borderId="27" xfId="71" applyNumberFormat="1" applyFont="1" applyBorder="1" applyAlignment="1" applyProtection="1">
      <alignment horizontal="center" vertical="center"/>
      <protection hidden="1" locked="0"/>
    </xf>
    <xf numFmtId="0" fontId="0" fillId="0" borderId="0" xfId="71" applyFont="1" applyBorder="1" applyAlignment="1" applyProtection="1">
      <alignment horizontal="right" vertical="center"/>
      <protection hidden="1"/>
    </xf>
    <xf numFmtId="0" fontId="0" fillId="0" borderId="20" xfId="71" applyFont="1" applyBorder="1" applyAlignment="1" applyProtection="1">
      <alignment horizontal="center" vertical="center"/>
      <protection hidden="1"/>
    </xf>
    <xf numFmtId="0" fontId="0" fillId="0" borderId="0" xfId="71" applyFont="1" applyBorder="1" applyAlignment="1">
      <alignment horizontal="center" vertical="center"/>
      <protection/>
    </xf>
    <xf numFmtId="0" fontId="0" fillId="0" borderId="0" xfId="71" applyFont="1" applyBorder="1" applyAlignment="1">
      <alignment horizontal="center"/>
      <protection/>
    </xf>
    <xf numFmtId="0" fontId="0" fillId="0" borderId="0" xfId="71" applyFont="1" applyBorder="1" applyAlignment="1">
      <alignment horizontal="center" vertical="center"/>
      <protection/>
    </xf>
    <xf numFmtId="0" fontId="0" fillId="0" borderId="0" xfId="71" applyFont="1" applyBorder="1" applyAlignment="1">
      <alignment vertical="center"/>
      <protection/>
    </xf>
    <xf numFmtId="0" fontId="0" fillId="0" borderId="0" xfId="71" applyFont="1" applyBorder="1" applyAlignment="1">
      <alignment horizontal="center"/>
      <protection/>
    </xf>
    <xf numFmtId="0" fontId="0" fillId="0" borderId="21" xfId="71" applyFont="1" applyBorder="1" applyAlignment="1">
      <alignment horizontal="center"/>
      <protection/>
    </xf>
    <xf numFmtId="0" fontId="0" fillId="0" borderId="26" xfId="71" applyFont="1" applyFill="1" applyBorder="1" applyAlignment="1">
      <alignment horizontal="left"/>
      <protection/>
    </xf>
    <xf numFmtId="0" fontId="0" fillId="0" borderId="27" xfId="71" applyFont="1" applyFill="1" applyBorder="1" applyAlignment="1">
      <alignment horizontal="left"/>
      <protection/>
    </xf>
    <xf numFmtId="0" fontId="0" fillId="0" borderId="0" xfId="71" applyFont="1" applyBorder="1" applyAlignment="1" applyProtection="1">
      <alignment horizontal="right"/>
      <protection hidden="1"/>
    </xf>
    <xf numFmtId="0" fontId="4" fillId="0" borderId="25" xfId="54" applyFont="1" applyFill="1" applyBorder="1" applyAlignment="1" applyProtection="1">
      <alignment/>
      <protection hidden="1" locked="0"/>
    </xf>
    <xf numFmtId="0" fontId="7" fillId="0" borderId="26" xfId="71" applyFont="1" applyFill="1" applyBorder="1" applyAlignment="1" applyProtection="1">
      <alignment/>
      <protection hidden="1" locked="0"/>
    </xf>
    <xf numFmtId="0" fontId="7" fillId="0" borderId="27" xfId="71" applyFont="1" applyFill="1" applyBorder="1" applyAlignment="1" applyProtection="1">
      <alignment/>
      <protection hidden="1" locked="0"/>
    </xf>
    <xf numFmtId="0" fontId="0" fillId="0" borderId="26" xfId="71" applyFont="1" applyFill="1" applyBorder="1" applyAlignment="1">
      <alignment horizontal="left" vertical="center"/>
      <protection/>
    </xf>
    <xf numFmtId="0" fontId="0" fillId="0" borderId="0" xfId="71" applyFont="1" applyBorder="1" applyAlignment="1" applyProtection="1">
      <alignment horizontal="right" wrapText="1"/>
      <protection hidden="1"/>
    </xf>
    <xf numFmtId="0" fontId="0" fillId="0" borderId="20" xfId="71" applyFont="1" applyBorder="1" applyAlignment="1" applyProtection="1">
      <alignment horizontal="right" wrapText="1"/>
      <protection hidden="1"/>
    </xf>
    <xf numFmtId="0" fontId="7" fillId="0" borderId="20" xfId="71" applyFont="1" applyFill="1" applyBorder="1" applyAlignment="1" applyProtection="1">
      <alignment horizontal="left" vertical="center" wrapText="1"/>
      <protection hidden="1"/>
    </xf>
    <xf numFmtId="0" fontId="7" fillId="0" borderId="0" xfId="71" applyFont="1" applyFill="1" applyBorder="1" applyAlignment="1" applyProtection="1">
      <alignment horizontal="left" vertical="center" wrapText="1"/>
      <protection hidden="1"/>
    </xf>
    <xf numFmtId="0" fontId="7" fillId="0" borderId="21" xfId="71" applyFont="1" applyFill="1" applyBorder="1" applyAlignment="1" applyProtection="1">
      <alignment horizontal="left" vertical="center" wrapText="1"/>
      <protection hidden="1"/>
    </xf>
    <xf numFmtId="0" fontId="14" fillId="0" borderId="20" xfId="71" applyFont="1" applyBorder="1" applyAlignment="1" applyProtection="1">
      <alignment horizontal="center" vertical="center" wrapText="1"/>
      <protection hidden="1"/>
    </xf>
    <xf numFmtId="0" fontId="14" fillId="0" borderId="0" xfId="71" applyFont="1" applyBorder="1" applyAlignment="1" applyProtection="1">
      <alignment horizontal="center" vertical="center" wrapText="1"/>
      <protection hidden="1"/>
    </xf>
    <xf numFmtId="0" fontId="14" fillId="0" borderId="21" xfId="71" applyFont="1" applyBorder="1" applyAlignment="1" applyProtection="1">
      <alignment horizontal="center" vertical="center" wrapText="1"/>
      <protection hidden="1"/>
    </xf>
    <xf numFmtId="0" fontId="0" fillId="0" borderId="20" xfId="71" applyFont="1" applyBorder="1" applyAlignment="1" applyProtection="1">
      <alignment horizontal="right" vertical="center"/>
      <protection hidden="1"/>
    </xf>
    <xf numFmtId="0" fontId="0" fillId="0" borderId="21" xfId="71" applyFont="1" applyBorder="1" applyAlignment="1" applyProtection="1">
      <alignment horizontal="right"/>
      <protection hidden="1"/>
    </xf>
    <xf numFmtId="1" fontId="7" fillId="0" borderId="25" xfId="71" applyNumberFormat="1" applyFont="1" applyFill="1" applyBorder="1" applyAlignment="1" applyProtection="1">
      <alignment horizontal="center" vertical="center"/>
      <protection hidden="1" locked="0"/>
    </xf>
    <xf numFmtId="1" fontId="7" fillId="0" borderId="27" xfId="71" applyNumberFormat="1" applyFont="1" applyFill="1" applyBorder="1" applyAlignment="1" applyProtection="1">
      <alignment horizontal="center" vertical="center"/>
      <protection hidden="1" locked="0"/>
    </xf>
    <xf numFmtId="3" fontId="13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2" fillId="0" borderId="16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top" wrapText="1"/>
      <protection hidden="1"/>
    </xf>
    <xf numFmtId="0" fontId="2" fillId="0" borderId="28" xfId="0" applyFont="1" applyFill="1" applyBorder="1" applyAlignment="1" applyProtection="1">
      <alignment vertical="center" wrapText="1"/>
      <protection hidden="1"/>
    </xf>
    <xf numFmtId="0" fontId="2" fillId="0" borderId="35" xfId="0" applyFont="1" applyFill="1" applyBorder="1" applyAlignment="1" applyProtection="1">
      <alignment vertical="center" wrapText="1"/>
      <protection hidden="1"/>
    </xf>
    <xf numFmtId="0" fontId="2" fillId="0" borderId="36" xfId="0" applyFont="1" applyFill="1" applyBorder="1" applyAlignment="1" applyProtection="1">
      <alignment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left" vertical="center" wrapText="1"/>
      <protection hidden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2" fillId="0" borderId="26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vertical="center" wrapText="1"/>
    </xf>
    <xf numFmtId="0" fontId="7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9" fillId="0" borderId="0" xfId="15" applyFont="1" applyAlignment="1">
      <alignment/>
      <protection/>
    </xf>
    <xf numFmtId="0" fontId="10" fillId="0" borderId="0" xfId="15" applyFont="1" applyBorder="1" applyAlignment="1">
      <alignment horizontal="justify" vertical="top" wrapText="1"/>
      <protection/>
    </xf>
    <xf numFmtId="0" fontId="10" fillId="0" borderId="0" xfId="15" applyFont="1" applyBorder="1" applyAlignment="1">
      <alignment horizontal="justify" vertical="top" wrapText="1"/>
      <protection/>
    </xf>
    <xf numFmtId="0" fontId="10" fillId="0" borderId="0" xfId="15" applyFont="1" applyBorder="1" applyAlignment="1">
      <alignment horizontal="justify" vertical="top" wrapText="1"/>
      <protection/>
    </xf>
    <xf numFmtId="0" fontId="10" fillId="0" borderId="0" xfId="15" applyFont="1" applyBorder="1" applyAlignment="1">
      <alignment horizontal="justify" vertical="top" wrapText="1"/>
      <protection/>
    </xf>
    <xf numFmtId="0" fontId="10" fillId="0" borderId="0" xfId="15" applyFont="1" applyBorder="1" applyAlignment="1">
      <alignment horizontal="justify" vertical="top" wrapText="1"/>
      <protection/>
    </xf>
    <xf numFmtId="0" fontId="10" fillId="0" borderId="0" xfId="15" applyFont="1" applyBorder="1" applyAlignment="1">
      <alignment horizontal="justify" vertical="top" wrapText="1"/>
      <protection/>
    </xf>
    <xf numFmtId="0" fontId="8" fillId="0" borderId="0" xfId="15" applyAlignment="1">
      <alignment/>
      <protection/>
    </xf>
  </cellXfs>
  <cellStyles count="65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6" xfId="60"/>
    <cellStyle name="Normal 17" xfId="61"/>
    <cellStyle name="Normal 18" xfId="62"/>
    <cellStyle name="Normal 19" xfId="63"/>
    <cellStyle name="Normal 2" xfId="64"/>
    <cellStyle name="Normal 20" xfId="65"/>
    <cellStyle name="Normal 3" xfId="66"/>
    <cellStyle name="Normal 6" xfId="67"/>
    <cellStyle name="Normal 7" xfId="68"/>
    <cellStyle name="Normal 8" xfId="69"/>
    <cellStyle name="Normal 9" xfId="70"/>
    <cellStyle name="Normal_TFI-POD" xfId="71"/>
    <cellStyle name="Note" xfId="72"/>
    <cellStyle name="Obično_Knjiga2" xfId="73"/>
    <cellStyle name="Output" xfId="74"/>
    <cellStyle name="Percent" xfId="75"/>
    <cellStyle name="Style 1" xfId="76"/>
    <cellStyle name="Title" xfId="77"/>
    <cellStyle name="Total" xfId="78"/>
    <cellStyle name="Warning Text" xfId="79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slobodnadalmacija.hr" TargetMode="External" /><Relationship Id="rId2" Type="http://schemas.openxmlformats.org/officeDocument/2006/relationships/hyperlink" Target="http://www.slobodnadalmacija.hr/" TargetMode="External" /><Relationship Id="rId3" Type="http://schemas.openxmlformats.org/officeDocument/2006/relationships/hyperlink" Target="mailto:anica.suvaljko@slobodnadalmacij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63"/>
  <sheetViews>
    <sheetView view="pageBreakPreview" zoomScale="110" zoomScaleSheetLayoutView="110" workbookViewId="0" topLeftCell="A16">
      <selection activeCell="B58" sqref="B58:I58"/>
    </sheetView>
  </sheetViews>
  <sheetFormatPr defaultColWidth="9.140625" defaultRowHeight="12.75"/>
  <cols>
    <col min="1" max="1" width="9.140625" style="43" customWidth="1"/>
    <col min="2" max="2" width="13.00390625" style="43" customWidth="1"/>
    <col min="3" max="6" width="9.140625" style="43" customWidth="1"/>
    <col min="7" max="7" width="15.140625" style="43" customWidth="1"/>
    <col min="8" max="8" width="19.28125" style="43" customWidth="1"/>
    <col min="9" max="9" width="14.421875" style="43" customWidth="1"/>
    <col min="10" max="16384" width="9.140625" style="43" customWidth="1"/>
  </cols>
  <sheetData>
    <row r="1" spans="1:9" ht="12.75">
      <c r="A1" s="168" t="s">
        <v>194</v>
      </c>
      <c r="B1" s="169"/>
      <c r="C1" s="169"/>
      <c r="D1" s="41"/>
      <c r="E1" s="41"/>
      <c r="F1" s="41"/>
      <c r="G1" s="41"/>
      <c r="H1" s="41"/>
      <c r="I1" s="42"/>
    </row>
    <row r="2" spans="1:9" ht="12.75">
      <c r="A2" s="205" t="s">
        <v>195</v>
      </c>
      <c r="B2" s="206"/>
      <c r="C2" s="206"/>
      <c r="D2" s="207"/>
      <c r="E2" s="46">
        <v>41275</v>
      </c>
      <c r="F2" s="47"/>
      <c r="G2" s="48" t="s">
        <v>196</v>
      </c>
      <c r="H2" s="46" t="s">
        <v>302</v>
      </c>
      <c r="I2" s="49"/>
    </row>
    <row r="3" spans="1:9" ht="12.75">
      <c r="A3" s="50"/>
      <c r="B3" s="51"/>
      <c r="C3" s="51"/>
      <c r="D3" s="51"/>
      <c r="E3" s="52"/>
      <c r="F3" s="52"/>
      <c r="G3" s="51"/>
      <c r="H3" s="51"/>
      <c r="I3" s="53"/>
    </row>
    <row r="4" spans="1:9" s="54" customFormat="1" ht="12.75">
      <c r="A4" s="208" t="s">
        <v>259</v>
      </c>
      <c r="B4" s="209"/>
      <c r="C4" s="209"/>
      <c r="D4" s="209"/>
      <c r="E4" s="209"/>
      <c r="F4" s="209"/>
      <c r="G4" s="209"/>
      <c r="H4" s="209"/>
      <c r="I4" s="210"/>
    </row>
    <row r="5" spans="1:9" s="54" customFormat="1" ht="12.75">
      <c r="A5" s="55"/>
      <c r="B5" s="56"/>
      <c r="C5" s="56"/>
      <c r="D5" s="56"/>
      <c r="E5" s="57"/>
      <c r="F5" s="58"/>
      <c r="G5" s="59"/>
      <c r="H5" s="60"/>
      <c r="I5" s="61"/>
    </row>
    <row r="6" spans="1:9" ht="12.75">
      <c r="A6" s="211" t="s">
        <v>197</v>
      </c>
      <c r="B6" s="212"/>
      <c r="C6" s="159" t="s">
        <v>263</v>
      </c>
      <c r="D6" s="160"/>
      <c r="E6" s="45"/>
      <c r="F6" s="45"/>
      <c r="G6" s="45"/>
      <c r="H6" s="45"/>
      <c r="I6" s="62"/>
    </row>
    <row r="7" spans="1:9" ht="12.75">
      <c r="A7" s="63"/>
      <c r="B7" s="64"/>
      <c r="C7" s="65"/>
      <c r="D7" s="65"/>
      <c r="E7" s="45"/>
      <c r="F7" s="45"/>
      <c r="G7" s="45"/>
      <c r="H7" s="45"/>
      <c r="I7" s="62"/>
    </row>
    <row r="8" spans="1:9" ht="12.75">
      <c r="A8" s="176" t="s">
        <v>198</v>
      </c>
      <c r="B8" s="177"/>
      <c r="C8" s="159" t="s">
        <v>264</v>
      </c>
      <c r="D8" s="160"/>
      <c r="E8" s="45"/>
      <c r="F8" s="45"/>
      <c r="G8" s="45"/>
      <c r="H8" s="45"/>
      <c r="I8" s="66"/>
    </row>
    <row r="9" spans="1:9" ht="12.75">
      <c r="A9" s="67"/>
      <c r="B9" s="68"/>
      <c r="C9" s="69"/>
      <c r="D9" s="70"/>
      <c r="E9" s="65"/>
      <c r="F9" s="65"/>
      <c r="G9" s="65"/>
      <c r="H9" s="65"/>
      <c r="I9" s="66"/>
    </row>
    <row r="10" spans="1:9" ht="12.75">
      <c r="A10" s="176" t="s">
        <v>199</v>
      </c>
      <c r="B10" s="203"/>
      <c r="C10" s="159" t="s">
        <v>265</v>
      </c>
      <c r="D10" s="160"/>
      <c r="E10" s="65"/>
      <c r="F10" s="65"/>
      <c r="G10" s="65"/>
      <c r="H10" s="65"/>
      <c r="I10" s="66"/>
    </row>
    <row r="11" spans="1:9" ht="12.75">
      <c r="A11" s="204"/>
      <c r="B11" s="203"/>
      <c r="C11" s="65"/>
      <c r="D11" s="65"/>
      <c r="E11" s="65"/>
      <c r="F11" s="65"/>
      <c r="G11" s="65"/>
      <c r="H11" s="65"/>
      <c r="I11" s="66"/>
    </row>
    <row r="12" spans="1:9" ht="12.75">
      <c r="A12" s="181" t="s">
        <v>200</v>
      </c>
      <c r="B12" s="182"/>
      <c r="C12" s="156" t="s">
        <v>266</v>
      </c>
      <c r="D12" s="202"/>
      <c r="E12" s="202"/>
      <c r="F12" s="202"/>
      <c r="G12" s="202"/>
      <c r="H12" s="202"/>
      <c r="I12" s="184"/>
    </row>
    <row r="13" spans="1:9" ht="12.75">
      <c r="A13" s="63"/>
      <c r="B13" s="64"/>
      <c r="C13" s="71"/>
      <c r="D13" s="65"/>
      <c r="E13" s="65"/>
      <c r="F13" s="65"/>
      <c r="G13" s="65"/>
      <c r="H13" s="65"/>
      <c r="I13" s="66"/>
    </row>
    <row r="14" spans="1:9" ht="12.75">
      <c r="A14" s="181" t="s">
        <v>201</v>
      </c>
      <c r="B14" s="182"/>
      <c r="C14" s="213">
        <v>21000</v>
      </c>
      <c r="D14" s="214"/>
      <c r="E14" s="65"/>
      <c r="F14" s="156" t="s">
        <v>267</v>
      </c>
      <c r="G14" s="202"/>
      <c r="H14" s="202"/>
      <c r="I14" s="184"/>
    </row>
    <row r="15" spans="1:9" ht="12.75">
      <c r="A15" s="63"/>
      <c r="B15" s="64"/>
      <c r="C15" s="65"/>
      <c r="D15" s="65"/>
      <c r="E15" s="65"/>
      <c r="F15" s="65"/>
      <c r="G15" s="65"/>
      <c r="H15" s="65"/>
      <c r="I15" s="66"/>
    </row>
    <row r="16" spans="1:9" ht="12.75">
      <c r="A16" s="181" t="s">
        <v>202</v>
      </c>
      <c r="B16" s="182"/>
      <c r="C16" s="156" t="s">
        <v>268</v>
      </c>
      <c r="D16" s="202"/>
      <c r="E16" s="202"/>
      <c r="F16" s="202"/>
      <c r="G16" s="202"/>
      <c r="H16" s="202"/>
      <c r="I16" s="184"/>
    </row>
    <row r="17" spans="1:9" ht="12.75">
      <c r="A17" s="63"/>
      <c r="B17" s="64"/>
      <c r="C17" s="65"/>
      <c r="D17" s="65"/>
      <c r="E17" s="65"/>
      <c r="F17" s="65"/>
      <c r="G17" s="65"/>
      <c r="H17" s="65"/>
      <c r="I17" s="66"/>
    </row>
    <row r="18" spans="1:9" ht="12.75">
      <c r="A18" s="181" t="s">
        <v>203</v>
      </c>
      <c r="B18" s="182"/>
      <c r="C18" s="199" t="s">
        <v>269</v>
      </c>
      <c r="D18" s="200"/>
      <c r="E18" s="200"/>
      <c r="F18" s="200"/>
      <c r="G18" s="200"/>
      <c r="H18" s="200"/>
      <c r="I18" s="201"/>
    </row>
    <row r="19" spans="1:9" ht="12.75">
      <c r="A19" s="63"/>
      <c r="B19" s="64"/>
      <c r="C19" s="71"/>
      <c r="D19" s="65"/>
      <c r="E19" s="65"/>
      <c r="F19" s="65"/>
      <c r="G19" s="65"/>
      <c r="H19" s="65"/>
      <c r="I19" s="66"/>
    </row>
    <row r="20" spans="1:9" ht="12.75">
      <c r="A20" s="181" t="s">
        <v>204</v>
      </c>
      <c r="B20" s="182"/>
      <c r="C20" s="199" t="s">
        <v>270</v>
      </c>
      <c r="D20" s="200"/>
      <c r="E20" s="200"/>
      <c r="F20" s="200"/>
      <c r="G20" s="200"/>
      <c r="H20" s="200"/>
      <c r="I20" s="201"/>
    </row>
    <row r="21" spans="1:9" ht="12.75">
      <c r="A21" s="63"/>
      <c r="B21" s="64"/>
      <c r="C21" s="71"/>
      <c r="D21" s="65"/>
      <c r="E21" s="65"/>
      <c r="F21" s="65"/>
      <c r="G21" s="65"/>
      <c r="H21" s="65"/>
      <c r="I21" s="66"/>
    </row>
    <row r="22" spans="1:9" ht="12.75">
      <c r="A22" s="181" t="s">
        <v>205</v>
      </c>
      <c r="B22" s="182"/>
      <c r="C22" s="72">
        <v>409</v>
      </c>
      <c r="D22" s="156" t="s">
        <v>267</v>
      </c>
      <c r="E22" s="196"/>
      <c r="F22" s="197"/>
      <c r="G22" s="181"/>
      <c r="H22" s="198"/>
      <c r="I22" s="73"/>
    </row>
    <row r="23" spans="1:9" ht="12.75">
      <c r="A23" s="63"/>
      <c r="B23" s="64"/>
      <c r="C23" s="65"/>
      <c r="D23" s="74"/>
      <c r="E23" s="74"/>
      <c r="F23" s="74"/>
      <c r="G23" s="74"/>
      <c r="H23" s="65"/>
      <c r="I23" s="66"/>
    </row>
    <row r="24" spans="1:9" ht="12.75">
      <c r="A24" s="181" t="s">
        <v>206</v>
      </c>
      <c r="B24" s="182"/>
      <c r="C24" s="72">
        <v>17</v>
      </c>
      <c r="D24" s="156" t="s">
        <v>271</v>
      </c>
      <c r="E24" s="196"/>
      <c r="F24" s="196"/>
      <c r="G24" s="197"/>
      <c r="H24" s="40" t="s">
        <v>207</v>
      </c>
      <c r="I24" s="75">
        <f>350+26+11</f>
        <v>387</v>
      </c>
    </row>
    <row r="25" spans="1:9" ht="12.75">
      <c r="A25" s="63"/>
      <c r="B25" s="64"/>
      <c r="C25" s="65"/>
      <c r="D25" s="74"/>
      <c r="E25" s="74"/>
      <c r="F25" s="74"/>
      <c r="G25" s="64"/>
      <c r="H25" s="64" t="s">
        <v>260</v>
      </c>
      <c r="I25" s="76"/>
    </row>
    <row r="26" spans="1:9" ht="12.75">
      <c r="A26" s="181" t="s">
        <v>208</v>
      </c>
      <c r="B26" s="182"/>
      <c r="C26" s="77" t="s">
        <v>295</v>
      </c>
      <c r="D26" s="78"/>
      <c r="E26" s="79"/>
      <c r="F26" s="80"/>
      <c r="G26" s="188" t="s">
        <v>209</v>
      </c>
      <c r="H26" s="182"/>
      <c r="I26" s="81" t="s">
        <v>272</v>
      </c>
    </row>
    <row r="27" spans="1:9" ht="12.75">
      <c r="A27" s="63"/>
      <c r="B27" s="64"/>
      <c r="C27" s="65"/>
      <c r="D27" s="80"/>
      <c r="E27" s="80"/>
      <c r="F27" s="80"/>
      <c r="G27" s="80"/>
      <c r="H27" s="65"/>
      <c r="I27" s="82"/>
    </row>
    <row r="28" spans="1:9" ht="12.75">
      <c r="A28" s="189" t="s">
        <v>210</v>
      </c>
      <c r="B28" s="190"/>
      <c r="C28" s="191"/>
      <c r="D28" s="191"/>
      <c r="E28" s="192" t="s">
        <v>211</v>
      </c>
      <c r="F28" s="193"/>
      <c r="G28" s="193"/>
      <c r="H28" s="194" t="s">
        <v>212</v>
      </c>
      <c r="I28" s="195"/>
    </row>
    <row r="29" spans="1:9" ht="12.75">
      <c r="A29" s="85"/>
      <c r="B29" s="79"/>
      <c r="C29" s="79"/>
      <c r="D29" s="70"/>
      <c r="E29" s="65"/>
      <c r="F29" s="65"/>
      <c r="G29" s="65"/>
      <c r="H29" s="86"/>
      <c r="I29" s="82"/>
    </row>
    <row r="30" spans="1:9" ht="12.75">
      <c r="A30" s="149"/>
      <c r="B30" s="161"/>
      <c r="C30" s="161"/>
      <c r="D30" s="162"/>
      <c r="E30" s="149"/>
      <c r="F30" s="161"/>
      <c r="G30" s="161"/>
      <c r="H30" s="159"/>
      <c r="I30" s="160"/>
    </row>
    <row r="31" spans="1:9" ht="12.75">
      <c r="A31" s="146" t="s">
        <v>296</v>
      </c>
      <c r="B31" s="147"/>
      <c r="C31" s="147"/>
      <c r="D31" s="148"/>
      <c r="E31" s="146" t="s">
        <v>297</v>
      </c>
      <c r="F31" s="147"/>
      <c r="G31" s="147"/>
      <c r="H31" s="186" t="s">
        <v>298</v>
      </c>
      <c r="I31" s="187"/>
    </row>
    <row r="32" spans="1:9" ht="12.75">
      <c r="A32" s="136"/>
      <c r="B32" s="136"/>
      <c r="C32" s="137"/>
      <c r="D32" s="150"/>
      <c r="E32" s="150"/>
      <c r="F32" s="150"/>
      <c r="G32" s="151"/>
      <c r="H32" s="138"/>
      <c r="I32" s="139"/>
    </row>
    <row r="33" spans="1:9" ht="12.75">
      <c r="A33" s="146" t="s">
        <v>299</v>
      </c>
      <c r="B33" s="147"/>
      <c r="C33" s="147"/>
      <c r="D33" s="148"/>
      <c r="E33" s="146" t="s">
        <v>300</v>
      </c>
      <c r="F33" s="147"/>
      <c r="G33" s="147"/>
      <c r="H33" s="186" t="s">
        <v>301</v>
      </c>
      <c r="I33" s="187"/>
    </row>
    <row r="34" spans="1:9" ht="12.75">
      <c r="A34" s="149"/>
      <c r="B34" s="161"/>
      <c r="C34" s="161"/>
      <c r="D34" s="162"/>
      <c r="E34" s="149"/>
      <c r="F34" s="161"/>
      <c r="G34" s="161"/>
      <c r="H34" s="159"/>
      <c r="I34" s="160"/>
    </row>
    <row r="35" spans="1:9" ht="12.75">
      <c r="A35" s="63"/>
      <c r="B35" s="64"/>
      <c r="C35" s="71"/>
      <c r="D35" s="44"/>
      <c r="E35" s="44"/>
      <c r="F35" s="44"/>
      <c r="G35" s="45"/>
      <c r="H35" s="65"/>
      <c r="I35" s="87"/>
    </row>
    <row r="36" spans="1:9" ht="12.75">
      <c r="A36" s="149"/>
      <c r="B36" s="161"/>
      <c r="C36" s="161"/>
      <c r="D36" s="162"/>
      <c r="E36" s="149"/>
      <c r="F36" s="161"/>
      <c r="G36" s="161"/>
      <c r="H36" s="159"/>
      <c r="I36" s="160"/>
    </row>
    <row r="37" spans="1:9" ht="12.75">
      <c r="A37" s="88"/>
      <c r="B37" s="89"/>
      <c r="C37" s="152"/>
      <c r="D37" s="153"/>
      <c r="E37" s="65"/>
      <c r="F37" s="152"/>
      <c r="G37" s="153"/>
      <c r="H37" s="65"/>
      <c r="I37" s="66"/>
    </row>
    <row r="38" spans="1:9" ht="12.75">
      <c r="A38" s="149"/>
      <c r="B38" s="161"/>
      <c r="C38" s="161"/>
      <c r="D38" s="162"/>
      <c r="E38" s="149"/>
      <c r="F38" s="161"/>
      <c r="G38" s="161"/>
      <c r="H38" s="159"/>
      <c r="I38" s="160"/>
    </row>
    <row r="39" spans="1:9" ht="12.75">
      <c r="A39" s="88"/>
      <c r="B39" s="89"/>
      <c r="C39" s="83"/>
      <c r="D39" s="84"/>
      <c r="E39" s="65"/>
      <c r="F39" s="83"/>
      <c r="G39" s="84"/>
      <c r="H39" s="65"/>
      <c r="I39" s="66"/>
    </row>
    <row r="40" spans="1:9" ht="12.75">
      <c r="A40" s="149"/>
      <c r="B40" s="161"/>
      <c r="C40" s="161"/>
      <c r="D40" s="162"/>
      <c r="E40" s="149"/>
      <c r="F40" s="161"/>
      <c r="G40" s="161"/>
      <c r="H40" s="159"/>
      <c r="I40" s="160"/>
    </row>
    <row r="41" spans="1:9" ht="12.75">
      <c r="A41" s="90"/>
      <c r="B41" s="91"/>
      <c r="C41" s="91"/>
      <c r="D41" s="91"/>
      <c r="E41" s="92"/>
      <c r="F41" s="93"/>
      <c r="G41" s="93"/>
      <c r="H41" s="94"/>
      <c r="I41" s="95"/>
    </row>
    <row r="42" spans="1:9" ht="12.75">
      <c r="A42" s="88"/>
      <c r="B42" s="89"/>
      <c r="C42" s="83"/>
      <c r="D42" s="84"/>
      <c r="E42" s="65"/>
      <c r="F42" s="83"/>
      <c r="G42" s="84"/>
      <c r="H42" s="65"/>
      <c r="I42" s="66"/>
    </row>
    <row r="43" spans="1:9" ht="12.75">
      <c r="A43" s="96"/>
      <c r="B43" s="97"/>
      <c r="C43" s="97"/>
      <c r="D43" s="69"/>
      <c r="E43" s="69"/>
      <c r="F43" s="97"/>
      <c r="G43" s="69"/>
      <c r="H43" s="69"/>
      <c r="I43" s="98"/>
    </row>
    <row r="44" spans="1:9" ht="12.75">
      <c r="A44" s="176" t="s">
        <v>213</v>
      </c>
      <c r="B44" s="177"/>
      <c r="C44" s="159"/>
      <c r="D44" s="160"/>
      <c r="E44" s="70"/>
      <c r="F44" s="156"/>
      <c r="G44" s="161"/>
      <c r="H44" s="161"/>
      <c r="I44" s="162"/>
    </row>
    <row r="45" spans="1:9" ht="12.75">
      <c r="A45" s="88"/>
      <c r="B45" s="89"/>
      <c r="C45" s="152"/>
      <c r="D45" s="153"/>
      <c r="E45" s="65"/>
      <c r="F45" s="152"/>
      <c r="G45" s="154"/>
      <c r="H45" s="99"/>
      <c r="I45" s="100"/>
    </row>
    <row r="46" spans="1:9" ht="12.75">
      <c r="A46" s="176" t="s">
        <v>214</v>
      </c>
      <c r="B46" s="177"/>
      <c r="C46" s="156" t="s">
        <v>273</v>
      </c>
      <c r="D46" s="157"/>
      <c r="E46" s="157"/>
      <c r="F46" s="157"/>
      <c r="G46" s="157"/>
      <c r="H46" s="157"/>
      <c r="I46" s="158"/>
    </row>
    <row r="47" spans="1:9" ht="12.75">
      <c r="A47" s="63"/>
      <c r="B47" s="64"/>
      <c r="C47" s="71" t="s">
        <v>215</v>
      </c>
      <c r="D47" s="65"/>
      <c r="E47" s="65"/>
      <c r="F47" s="65"/>
      <c r="G47" s="65"/>
      <c r="H47" s="65"/>
      <c r="I47" s="66"/>
    </row>
    <row r="48" spans="1:9" ht="12.75">
      <c r="A48" s="176" t="s">
        <v>216</v>
      </c>
      <c r="B48" s="177"/>
      <c r="C48" s="183" t="s">
        <v>274</v>
      </c>
      <c r="D48" s="179"/>
      <c r="E48" s="180"/>
      <c r="F48" s="65"/>
      <c r="G48" s="40" t="s">
        <v>217</v>
      </c>
      <c r="H48" s="183" t="s">
        <v>275</v>
      </c>
      <c r="I48" s="180"/>
    </row>
    <row r="49" spans="1:9" ht="12.75">
      <c r="A49" s="63"/>
      <c r="B49" s="64"/>
      <c r="C49" s="71"/>
      <c r="D49" s="65"/>
      <c r="E49" s="65"/>
      <c r="F49" s="65"/>
      <c r="G49" s="65"/>
      <c r="H49" s="65"/>
      <c r="I49" s="66"/>
    </row>
    <row r="50" spans="1:9" ht="12.75">
      <c r="A50" s="176" t="s">
        <v>203</v>
      </c>
      <c r="B50" s="177"/>
      <c r="C50" s="178" t="s">
        <v>276</v>
      </c>
      <c r="D50" s="179"/>
      <c r="E50" s="179"/>
      <c r="F50" s="179"/>
      <c r="G50" s="179"/>
      <c r="H50" s="179"/>
      <c r="I50" s="180"/>
    </row>
    <row r="51" spans="1:9" ht="12.75">
      <c r="A51" s="63"/>
      <c r="B51" s="64"/>
      <c r="C51" s="65"/>
      <c r="D51" s="65"/>
      <c r="E51" s="65"/>
      <c r="F51" s="65"/>
      <c r="G51" s="65"/>
      <c r="H51" s="65"/>
      <c r="I51" s="66"/>
    </row>
    <row r="52" spans="1:9" ht="12.75">
      <c r="A52" s="181" t="s">
        <v>218</v>
      </c>
      <c r="B52" s="182"/>
      <c r="C52" s="183" t="s">
        <v>277</v>
      </c>
      <c r="D52" s="179"/>
      <c r="E52" s="179"/>
      <c r="F52" s="179"/>
      <c r="G52" s="179"/>
      <c r="H52" s="179"/>
      <c r="I52" s="184"/>
    </row>
    <row r="53" spans="1:9" ht="12.75">
      <c r="A53" s="101"/>
      <c r="B53" s="69"/>
      <c r="C53" s="170" t="s">
        <v>219</v>
      </c>
      <c r="D53" s="170"/>
      <c r="E53" s="170"/>
      <c r="F53" s="170"/>
      <c r="G53" s="170"/>
      <c r="H53" s="170"/>
      <c r="I53" s="103"/>
    </row>
    <row r="54" spans="1:9" ht="12.75">
      <c r="A54" s="101"/>
      <c r="B54" s="69"/>
      <c r="C54" s="102"/>
      <c r="D54" s="102"/>
      <c r="E54" s="102"/>
      <c r="F54" s="102"/>
      <c r="G54" s="102"/>
      <c r="H54" s="102"/>
      <c r="I54" s="103"/>
    </row>
    <row r="55" spans="1:9" s="106" customFormat="1" ht="12.75">
      <c r="A55" s="101"/>
      <c r="B55" s="185" t="s">
        <v>220</v>
      </c>
      <c r="C55" s="155"/>
      <c r="D55" s="155"/>
      <c r="E55" s="155"/>
      <c r="F55" s="104"/>
      <c r="G55" s="104"/>
      <c r="H55" s="104"/>
      <c r="I55" s="105"/>
    </row>
    <row r="56" spans="1:9" ht="12.75">
      <c r="A56" s="107"/>
      <c r="B56" s="165" t="s">
        <v>250</v>
      </c>
      <c r="C56" s="166"/>
      <c r="D56" s="166"/>
      <c r="E56" s="166"/>
      <c r="F56" s="166"/>
      <c r="G56" s="166"/>
      <c r="H56" s="166"/>
      <c r="I56" s="167"/>
    </row>
    <row r="57" spans="1:9" s="106" customFormat="1" ht="12.75">
      <c r="A57" s="101"/>
      <c r="B57" s="165" t="s">
        <v>251</v>
      </c>
      <c r="C57" s="166"/>
      <c r="D57" s="166"/>
      <c r="E57" s="166"/>
      <c r="F57" s="166"/>
      <c r="G57" s="166"/>
      <c r="H57" s="166"/>
      <c r="I57" s="105"/>
    </row>
    <row r="58" spans="1:9" ht="12.75">
      <c r="A58" s="107"/>
      <c r="B58" s="165" t="s">
        <v>252</v>
      </c>
      <c r="C58" s="166"/>
      <c r="D58" s="166"/>
      <c r="E58" s="166"/>
      <c r="F58" s="166"/>
      <c r="G58" s="166"/>
      <c r="H58" s="166"/>
      <c r="I58" s="167"/>
    </row>
    <row r="59" spans="1:9" ht="12.75">
      <c r="A59" s="101"/>
      <c r="B59" s="165" t="s">
        <v>253</v>
      </c>
      <c r="C59" s="166"/>
      <c r="D59" s="166"/>
      <c r="E59" s="166"/>
      <c r="F59" s="166"/>
      <c r="G59" s="166"/>
      <c r="H59" s="166"/>
      <c r="I59" s="167"/>
    </row>
    <row r="60" spans="1:9" ht="12.75">
      <c r="A60" s="101"/>
      <c r="B60" s="108"/>
      <c r="C60" s="109"/>
      <c r="D60" s="109"/>
      <c r="E60" s="109"/>
      <c r="F60" s="109"/>
      <c r="G60" s="109"/>
      <c r="H60" s="109"/>
      <c r="I60" s="110"/>
    </row>
    <row r="61" spans="1:9" ht="13.5" thickBot="1">
      <c r="A61" s="111" t="s">
        <v>221</v>
      </c>
      <c r="B61" s="65"/>
      <c r="C61" s="65"/>
      <c r="D61" s="65"/>
      <c r="E61" s="65"/>
      <c r="F61" s="65"/>
      <c r="G61" s="112"/>
      <c r="H61" s="113"/>
      <c r="I61" s="114"/>
    </row>
    <row r="62" spans="1:9" ht="12.75">
      <c r="A62" s="115"/>
      <c r="B62" s="65"/>
      <c r="C62" s="65"/>
      <c r="D62" s="65"/>
      <c r="E62" s="69" t="s">
        <v>222</v>
      </c>
      <c r="F62" s="79"/>
      <c r="G62" s="171" t="s">
        <v>223</v>
      </c>
      <c r="H62" s="172"/>
      <c r="I62" s="173"/>
    </row>
    <row r="63" spans="1:9" ht="12.75">
      <c r="A63" s="116"/>
      <c r="B63" s="117"/>
      <c r="C63" s="118"/>
      <c r="D63" s="118"/>
      <c r="E63" s="118"/>
      <c r="F63" s="118"/>
      <c r="G63" s="174"/>
      <c r="H63" s="175"/>
      <c r="I63" s="119"/>
    </row>
  </sheetData>
  <sheetProtection/>
  <protectedRanges>
    <protectedRange sqref="E2 H2 C6:D6 C8:D8 C10:D10 C12:I12 C14:D14 F14:I14 C16:I16 C18:I18 C20:I20 C24:G24 C22:F22 C26 I26 I24 A30:I30 A34:D34" name="Range1"/>
    <protectedRange sqref="A31:I31 A33:I33" name="Range1_1"/>
  </protectedRanges>
  <mergeCells count="76">
    <mergeCell ref="A14:B14"/>
    <mergeCell ref="C14:D14"/>
    <mergeCell ref="F14:I14"/>
    <mergeCell ref="A16:B16"/>
    <mergeCell ref="C16:I16"/>
    <mergeCell ref="A2:D2"/>
    <mergeCell ref="A4:I4"/>
    <mergeCell ref="A6:B6"/>
    <mergeCell ref="C6:D6"/>
    <mergeCell ref="A8:B8"/>
    <mergeCell ref="C8:D8"/>
    <mergeCell ref="A12:B12"/>
    <mergeCell ref="C12:I12"/>
    <mergeCell ref="A10:B11"/>
    <mergeCell ref="C10:D10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A31:D31"/>
    <mergeCell ref="E31:G31"/>
    <mergeCell ref="H31:I31"/>
    <mergeCell ref="D32:G32"/>
    <mergeCell ref="A34:D34"/>
    <mergeCell ref="E34:G34"/>
    <mergeCell ref="H34:I34"/>
    <mergeCell ref="A33:D33"/>
    <mergeCell ref="E33:G33"/>
    <mergeCell ref="H33:I33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B56:I56"/>
    <mergeCell ref="B57:H57"/>
    <mergeCell ref="B58:I58"/>
    <mergeCell ref="B59:I59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slobodnadalmacija.hr"/>
    <hyperlink ref="C20" r:id="rId2" display="www.slobodnadalmacija.hr"/>
    <hyperlink ref="C50" r:id="rId3" display="anica.suvaljko@slobodnadalmacij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95">
      <selection activeCell="A104" sqref="A104:H104"/>
    </sheetView>
  </sheetViews>
  <sheetFormatPr defaultColWidth="9.140625" defaultRowHeight="12.75"/>
  <cols>
    <col min="1" max="7" width="9.140625" style="35" customWidth="1"/>
    <col min="8" max="8" width="5.7109375" style="35" customWidth="1"/>
    <col min="9" max="9" width="9.140625" style="35" customWidth="1"/>
    <col min="10" max="10" width="10.00390625" style="135" customWidth="1"/>
    <col min="11" max="11" width="11.57421875" style="145" customWidth="1"/>
    <col min="12" max="16384" width="9.140625" style="35" customWidth="1"/>
  </cols>
  <sheetData>
    <row r="1" spans="1:11" ht="12.75" customHeight="1">
      <c r="A1" s="251" t="s">
        <v>310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2.75" customHeight="1">
      <c r="A2" s="252" t="s">
        <v>307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12">
      <c r="A3" s="253" t="s">
        <v>278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24">
      <c r="A4" s="256" t="s">
        <v>43</v>
      </c>
      <c r="B4" s="257"/>
      <c r="C4" s="257"/>
      <c r="D4" s="257"/>
      <c r="E4" s="257"/>
      <c r="F4" s="257"/>
      <c r="G4" s="257"/>
      <c r="H4" s="258"/>
      <c r="I4" s="18" t="s">
        <v>279</v>
      </c>
      <c r="J4" s="140" t="s">
        <v>261</v>
      </c>
      <c r="K4" s="143" t="s">
        <v>262</v>
      </c>
    </row>
    <row r="5" spans="1:11" ht="12">
      <c r="A5" s="247">
        <v>1</v>
      </c>
      <c r="B5" s="247"/>
      <c r="C5" s="247"/>
      <c r="D5" s="247"/>
      <c r="E5" s="247"/>
      <c r="F5" s="247"/>
      <c r="G5" s="247"/>
      <c r="H5" s="247"/>
      <c r="I5" s="36">
        <v>2</v>
      </c>
      <c r="J5" s="141">
        <v>3</v>
      </c>
      <c r="K5" s="144">
        <v>4</v>
      </c>
    </row>
    <row r="6" spans="1:11" ht="12">
      <c r="A6" s="248"/>
      <c r="B6" s="249"/>
      <c r="C6" s="249"/>
      <c r="D6" s="249"/>
      <c r="E6" s="249"/>
      <c r="F6" s="249"/>
      <c r="G6" s="249"/>
      <c r="H6" s="249"/>
      <c r="I6" s="249"/>
      <c r="J6" s="249"/>
      <c r="K6" s="250"/>
    </row>
    <row r="7" spans="1:11" ht="12">
      <c r="A7" s="223" t="s">
        <v>44</v>
      </c>
      <c r="B7" s="224"/>
      <c r="C7" s="224"/>
      <c r="D7" s="224"/>
      <c r="E7" s="224"/>
      <c r="F7" s="224"/>
      <c r="G7" s="224"/>
      <c r="H7" s="241"/>
      <c r="I7" s="3">
        <v>1</v>
      </c>
      <c r="J7" s="133"/>
      <c r="K7" s="133"/>
    </row>
    <row r="8" spans="1:11" ht="12">
      <c r="A8" s="230" t="s">
        <v>7</v>
      </c>
      <c r="B8" s="231"/>
      <c r="C8" s="231"/>
      <c r="D8" s="231"/>
      <c r="E8" s="231"/>
      <c r="F8" s="231"/>
      <c r="G8" s="231"/>
      <c r="H8" s="232"/>
      <c r="I8" s="1">
        <v>2</v>
      </c>
      <c r="J8" s="132">
        <f>J9+J16+J26+J35+J39</f>
        <v>276587772</v>
      </c>
      <c r="K8" s="132">
        <f>K9+K16+K26+K35+K39</f>
        <v>277456567</v>
      </c>
    </row>
    <row r="9" spans="1:11" ht="12">
      <c r="A9" s="227" t="s">
        <v>160</v>
      </c>
      <c r="B9" s="228"/>
      <c r="C9" s="228"/>
      <c r="D9" s="228"/>
      <c r="E9" s="228"/>
      <c r="F9" s="228"/>
      <c r="G9" s="228"/>
      <c r="H9" s="229"/>
      <c r="I9" s="1">
        <v>3</v>
      </c>
      <c r="J9" s="132">
        <f>SUM(J10:J15)</f>
        <v>12079545</v>
      </c>
      <c r="K9" s="132">
        <f>SUM(K10:K15)</f>
        <v>12114700</v>
      </c>
    </row>
    <row r="10" spans="1:11" ht="12">
      <c r="A10" s="227" t="s">
        <v>92</v>
      </c>
      <c r="B10" s="228"/>
      <c r="C10" s="228"/>
      <c r="D10" s="228"/>
      <c r="E10" s="228"/>
      <c r="F10" s="228"/>
      <c r="G10" s="228"/>
      <c r="H10" s="229"/>
      <c r="I10" s="1">
        <v>4</v>
      </c>
      <c r="J10" s="133"/>
      <c r="K10" s="133"/>
    </row>
    <row r="11" spans="1:11" ht="12">
      <c r="A11" s="227" t="s">
        <v>8</v>
      </c>
      <c r="B11" s="228"/>
      <c r="C11" s="228"/>
      <c r="D11" s="228"/>
      <c r="E11" s="228"/>
      <c r="F11" s="228"/>
      <c r="G11" s="228"/>
      <c r="H11" s="229"/>
      <c r="I11" s="1">
        <v>5</v>
      </c>
      <c r="J11" s="133">
        <v>537705</v>
      </c>
      <c r="K11" s="163">
        <v>572860</v>
      </c>
    </row>
    <row r="12" spans="1:11" ht="12">
      <c r="A12" s="227" t="s">
        <v>93</v>
      </c>
      <c r="B12" s="228"/>
      <c r="C12" s="228"/>
      <c r="D12" s="228"/>
      <c r="E12" s="228"/>
      <c r="F12" s="228"/>
      <c r="G12" s="228"/>
      <c r="H12" s="229"/>
      <c r="I12" s="1">
        <v>6</v>
      </c>
      <c r="J12" s="133">
        <v>11541840</v>
      </c>
      <c r="K12" s="133">
        <v>11541840</v>
      </c>
    </row>
    <row r="13" spans="1:11" ht="12">
      <c r="A13" s="227" t="s">
        <v>163</v>
      </c>
      <c r="B13" s="228"/>
      <c r="C13" s="228"/>
      <c r="D13" s="228"/>
      <c r="E13" s="228"/>
      <c r="F13" s="228"/>
      <c r="G13" s="228"/>
      <c r="H13" s="229"/>
      <c r="I13" s="1">
        <v>7</v>
      </c>
      <c r="J13" s="133"/>
      <c r="K13" s="133"/>
    </row>
    <row r="14" spans="1:11" ht="12">
      <c r="A14" s="227" t="s">
        <v>164</v>
      </c>
      <c r="B14" s="228"/>
      <c r="C14" s="228"/>
      <c r="D14" s="228"/>
      <c r="E14" s="228"/>
      <c r="F14" s="228"/>
      <c r="G14" s="228"/>
      <c r="H14" s="229"/>
      <c r="I14" s="1">
        <v>8</v>
      </c>
      <c r="J14" s="133"/>
      <c r="K14" s="133"/>
    </row>
    <row r="15" spans="1:11" ht="12">
      <c r="A15" s="227" t="s">
        <v>165</v>
      </c>
      <c r="B15" s="228"/>
      <c r="C15" s="228"/>
      <c r="D15" s="228"/>
      <c r="E15" s="228"/>
      <c r="F15" s="228"/>
      <c r="G15" s="228"/>
      <c r="H15" s="229"/>
      <c r="I15" s="1">
        <v>9</v>
      </c>
      <c r="J15" s="133"/>
      <c r="K15" s="133"/>
    </row>
    <row r="16" spans="1:11" ht="12">
      <c r="A16" s="230" t="s">
        <v>161</v>
      </c>
      <c r="B16" s="231"/>
      <c r="C16" s="231"/>
      <c r="D16" s="231"/>
      <c r="E16" s="231"/>
      <c r="F16" s="231"/>
      <c r="G16" s="231"/>
      <c r="H16" s="232"/>
      <c r="I16" s="1">
        <v>10</v>
      </c>
      <c r="J16" s="132">
        <f>SUM(J17:J25)</f>
        <v>123390718</v>
      </c>
      <c r="K16" s="132">
        <f>SUM(K17:K25)</f>
        <v>121075828</v>
      </c>
    </row>
    <row r="17" spans="1:11" ht="12">
      <c r="A17" s="227" t="s">
        <v>166</v>
      </c>
      <c r="B17" s="228"/>
      <c r="C17" s="228"/>
      <c r="D17" s="228"/>
      <c r="E17" s="228"/>
      <c r="F17" s="228"/>
      <c r="G17" s="228"/>
      <c r="H17" s="229"/>
      <c r="I17" s="1">
        <v>11</v>
      </c>
      <c r="J17" s="133">
        <v>11655873</v>
      </c>
      <c r="K17" s="163">
        <v>11655873</v>
      </c>
    </row>
    <row r="18" spans="1:11" ht="12">
      <c r="A18" s="227" t="s">
        <v>193</v>
      </c>
      <c r="B18" s="228"/>
      <c r="C18" s="228"/>
      <c r="D18" s="228"/>
      <c r="E18" s="228"/>
      <c r="F18" s="228"/>
      <c r="G18" s="228"/>
      <c r="H18" s="229"/>
      <c r="I18" s="1">
        <v>12</v>
      </c>
      <c r="J18" s="133">
        <v>75751923</v>
      </c>
      <c r="K18" s="163">
        <v>74820475</v>
      </c>
    </row>
    <row r="19" spans="1:11" ht="12">
      <c r="A19" s="227" t="s">
        <v>167</v>
      </c>
      <c r="B19" s="228"/>
      <c r="C19" s="228"/>
      <c r="D19" s="228"/>
      <c r="E19" s="228"/>
      <c r="F19" s="228"/>
      <c r="G19" s="228"/>
      <c r="H19" s="229"/>
      <c r="I19" s="1">
        <v>13</v>
      </c>
      <c r="J19" s="133">
        <v>32947484</v>
      </c>
      <c r="K19" s="163">
        <v>31640810</v>
      </c>
    </row>
    <row r="20" spans="1:11" ht="12">
      <c r="A20" s="227" t="s">
        <v>14</v>
      </c>
      <c r="B20" s="228"/>
      <c r="C20" s="228"/>
      <c r="D20" s="228"/>
      <c r="E20" s="228"/>
      <c r="F20" s="228"/>
      <c r="G20" s="228"/>
      <c r="H20" s="229"/>
      <c r="I20" s="1">
        <v>14</v>
      </c>
      <c r="J20" s="133">
        <v>1070265</v>
      </c>
      <c r="K20" s="163">
        <v>1035003</v>
      </c>
    </row>
    <row r="21" spans="1:11" ht="12">
      <c r="A21" s="227" t="s">
        <v>15</v>
      </c>
      <c r="B21" s="228"/>
      <c r="C21" s="228"/>
      <c r="D21" s="228"/>
      <c r="E21" s="228"/>
      <c r="F21" s="228"/>
      <c r="G21" s="228"/>
      <c r="H21" s="229"/>
      <c r="I21" s="1">
        <v>15</v>
      </c>
      <c r="J21" s="133"/>
      <c r="K21" s="133"/>
    </row>
    <row r="22" spans="1:11" ht="12">
      <c r="A22" s="227" t="s">
        <v>56</v>
      </c>
      <c r="B22" s="228"/>
      <c r="C22" s="228"/>
      <c r="D22" s="228"/>
      <c r="E22" s="228"/>
      <c r="F22" s="228"/>
      <c r="G22" s="228"/>
      <c r="H22" s="229"/>
      <c r="I22" s="1">
        <v>16</v>
      </c>
      <c r="J22" s="133">
        <v>769274</v>
      </c>
      <c r="K22" s="163">
        <v>769274</v>
      </c>
    </row>
    <row r="23" spans="1:11" ht="12">
      <c r="A23" s="227" t="s">
        <v>57</v>
      </c>
      <c r="B23" s="228"/>
      <c r="C23" s="228"/>
      <c r="D23" s="228"/>
      <c r="E23" s="228"/>
      <c r="F23" s="228"/>
      <c r="G23" s="228"/>
      <c r="H23" s="229"/>
      <c r="I23" s="1">
        <v>17</v>
      </c>
      <c r="J23" s="133">
        <v>126488</v>
      </c>
      <c r="K23" s="163">
        <v>168338</v>
      </c>
    </row>
    <row r="24" spans="1:11" ht="12">
      <c r="A24" s="227" t="s">
        <v>58</v>
      </c>
      <c r="B24" s="228"/>
      <c r="C24" s="228"/>
      <c r="D24" s="228"/>
      <c r="E24" s="228"/>
      <c r="F24" s="228"/>
      <c r="G24" s="228"/>
      <c r="H24" s="229"/>
      <c r="I24" s="1">
        <v>18</v>
      </c>
      <c r="J24" s="133">
        <v>1069411</v>
      </c>
      <c r="K24" s="163">
        <v>986055</v>
      </c>
    </row>
    <row r="25" spans="1:11" ht="12">
      <c r="A25" s="227" t="s">
        <v>59</v>
      </c>
      <c r="B25" s="228"/>
      <c r="C25" s="228"/>
      <c r="D25" s="228"/>
      <c r="E25" s="228"/>
      <c r="F25" s="228"/>
      <c r="G25" s="228"/>
      <c r="H25" s="229"/>
      <c r="I25" s="1">
        <v>19</v>
      </c>
      <c r="J25" s="133"/>
      <c r="K25" s="133"/>
    </row>
    <row r="26" spans="1:11" ht="12">
      <c r="A26" s="230" t="s">
        <v>149</v>
      </c>
      <c r="B26" s="231"/>
      <c r="C26" s="231"/>
      <c r="D26" s="231"/>
      <c r="E26" s="231"/>
      <c r="F26" s="231"/>
      <c r="G26" s="231"/>
      <c r="H26" s="232"/>
      <c r="I26" s="1">
        <v>20</v>
      </c>
      <c r="J26" s="132">
        <f>SUM(J27:J34)</f>
        <v>141052290</v>
      </c>
      <c r="K26" s="132">
        <f>SUM(K27:K34)</f>
        <v>144266039</v>
      </c>
    </row>
    <row r="27" spans="1:11" ht="12">
      <c r="A27" s="227" t="s">
        <v>60</v>
      </c>
      <c r="B27" s="228"/>
      <c r="C27" s="228"/>
      <c r="D27" s="228"/>
      <c r="E27" s="228"/>
      <c r="F27" s="228"/>
      <c r="G27" s="228"/>
      <c r="H27" s="229"/>
      <c r="I27" s="1">
        <v>21</v>
      </c>
      <c r="J27" s="133"/>
      <c r="K27" s="133"/>
    </row>
    <row r="28" spans="1:11" ht="12">
      <c r="A28" s="227" t="s">
        <v>61</v>
      </c>
      <c r="B28" s="228"/>
      <c r="C28" s="228"/>
      <c r="D28" s="228"/>
      <c r="E28" s="228"/>
      <c r="F28" s="228"/>
      <c r="G28" s="228"/>
      <c r="H28" s="229"/>
      <c r="I28" s="1">
        <v>22</v>
      </c>
      <c r="J28" s="133">
        <v>38375897</v>
      </c>
      <c r="K28" s="133">
        <f>41484024-3108127</f>
        <v>38375897</v>
      </c>
    </row>
    <row r="29" spans="1:11" ht="12">
      <c r="A29" s="227" t="s">
        <v>62</v>
      </c>
      <c r="B29" s="228"/>
      <c r="C29" s="228"/>
      <c r="D29" s="228"/>
      <c r="E29" s="228"/>
      <c r="F29" s="228"/>
      <c r="G29" s="228"/>
      <c r="H29" s="229"/>
      <c r="I29" s="1">
        <v>23</v>
      </c>
      <c r="J29" s="133">
        <v>94924000</v>
      </c>
      <c r="K29" s="133">
        <v>94924000</v>
      </c>
    </row>
    <row r="30" spans="1:11" ht="12">
      <c r="A30" s="227" t="s">
        <v>67</v>
      </c>
      <c r="B30" s="228"/>
      <c r="C30" s="228"/>
      <c r="D30" s="228"/>
      <c r="E30" s="228"/>
      <c r="F30" s="228"/>
      <c r="G30" s="228"/>
      <c r="H30" s="229"/>
      <c r="I30" s="1">
        <v>24</v>
      </c>
      <c r="J30" s="133"/>
      <c r="K30" s="133"/>
    </row>
    <row r="31" spans="1:11" ht="12">
      <c r="A31" s="227" t="s">
        <v>68</v>
      </c>
      <c r="B31" s="228"/>
      <c r="C31" s="228"/>
      <c r="D31" s="228"/>
      <c r="E31" s="228"/>
      <c r="F31" s="228"/>
      <c r="G31" s="228"/>
      <c r="H31" s="229"/>
      <c r="I31" s="1">
        <v>25</v>
      </c>
      <c r="J31" s="133">
        <v>706623</v>
      </c>
      <c r="K31" s="133">
        <f>367200+318900+9733+10790+76250</f>
        <v>782873</v>
      </c>
    </row>
    <row r="32" spans="1:11" ht="12">
      <c r="A32" s="227" t="s">
        <v>69</v>
      </c>
      <c r="B32" s="228"/>
      <c r="C32" s="228"/>
      <c r="D32" s="228"/>
      <c r="E32" s="228"/>
      <c r="F32" s="228"/>
      <c r="G32" s="228"/>
      <c r="H32" s="229"/>
      <c r="I32" s="1">
        <v>26</v>
      </c>
      <c r="J32" s="133">
        <v>1012166</v>
      </c>
      <c r="K32" s="163">
        <v>4149665</v>
      </c>
    </row>
    <row r="33" spans="1:11" ht="12">
      <c r="A33" s="227" t="s">
        <v>63</v>
      </c>
      <c r="B33" s="228"/>
      <c r="C33" s="228"/>
      <c r="D33" s="228"/>
      <c r="E33" s="228"/>
      <c r="F33" s="228"/>
      <c r="G33" s="228"/>
      <c r="H33" s="229"/>
      <c r="I33" s="1">
        <v>27</v>
      </c>
      <c r="J33" s="133"/>
      <c r="K33" s="133"/>
    </row>
    <row r="34" spans="1:11" ht="12">
      <c r="A34" s="227" t="s">
        <v>142</v>
      </c>
      <c r="B34" s="228"/>
      <c r="C34" s="228"/>
      <c r="D34" s="228"/>
      <c r="E34" s="228"/>
      <c r="F34" s="228"/>
      <c r="G34" s="228"/>
      <c r="H34" s="229"/>
      <c r="I34" s="1">
        <v>28</v>
      </c>
      <c r="J34" s="133">
        <v>6033604</v>
      </c>
      <c r="K34" s="133">
        <v>6033604</v>
      </c>
    </row>
    <row r="35" spans="1:11" s="142" customFormat="1" ht="12">
      <c r="A35" s="230" t="s">
        <v>143</v>
      </c>
      <c r="B35" s="231"/>
      <c r="C35" s="231"/>
      <c r="D35" s="231"/>
      <c r="E35" s="231"/>
      <c r="F35" s="231"/>
      <c r="G35" s="231"/>
      <c r="H35" s="232"/>
      <c r="I35" s="1">
        <v>29</v>
      </c>
      <c r="J35" s="132">
        <f>SUM(J36:J38)</f>
        <v>65219</v>
      </c>
      <c r="K35" s="132">
        <f>SUM(K36:K38)</f>
        <v>0</v>
      </c>
    </row>
    <row r="36" spans="1:11" ht="12">
      <c r="A36" s="227" t="s">
        <v>64</v>
      </c>
      <c r="B36" s="228"/>
      <c r="C36" s="228"/>
      <c r="D36" s="228"/>
      <c r="E36" s="228"/>
      <c r="F36" s="228"/>
      <c r="G36" s="228"/>
      <c r="H36" s="229"/>
      <c r="I36" s="1">
        <v>30</v>
      </c>
      <c r="J36" s="133"/>
      <c r="K36" s="133"/>
    </row>
    <row r="37" spans="1:11" ht="12">
      <c r="A37" s="227" t="s">
        <v>65</v>
      </c>
      <c r="B37" s="228"/>
      <c r="C37" s="228"/>
      <c r="D37" s="228"/>
      <c r="E37" s="228"/>
      <c r="F37" s="228"/>
      <c r="G37" s="228"/>
      <c r="H37" s="229"/>
      <c r="I37" s="1">
        <v>31</v>
      </c>
      <c r="J37" s="133"/>
      <c r="K37" s="133"/>
    </row>
    <row r="38" spans="1:11" ht="12">
      <c r="A38" s="227" t="s">
        <v>66</v>
      </c>
      <c r="B38" s="228"/>
      <c r="C38" s="228"/>
      <c r="D38" s="228"/>
      <c r="E38" s="228"/>
      <c r="F38" s="228"/>
      <c r="G38" s="228"/>
      <c r="H38" s="229"/>
      <c r="I38" s="1">
        <v>32</v>
      </c>
      <c r="J38" s="133">
        <v>65219</v>
      </c>
      <c r="K38" s="133"/>
    </row>
    <row r="39" spans="1:11" ht="12">
      <c r="A39" s="227" t="s">
        <v>144</v>
      </c>
      <c r="B39" s="228"/>
      <c r="C39" s="228"/>
      <c r="D39" s="228"/>
      <c r="E39" s="228"/>
      <c r="F39" s="228"/>
      <c r="G39" s="228"/>
      <c r="H39" s="229"/>
      <c r="I39" s="1">
        <v>33</v>
      </c>
      <c r="J39" s="133"/>
      <c r="K39" s="133"/>
    </row>
    <row r="40" spans="1:11" s="142" customFormat="1" ht="12">
      <c r="A40" s="230" t="s">
        <v>303</v>
      </c>
      <c r="B40" s="231"/>
      <c r="C40" s="231"/>
      <c r="D40" s="231"/>
      <c r="E40" s="231"/>
      <c r="F40" s="231"/>
      <c r="G40" s="231"/>
      <c r="H40" s="232"/>
      <c r="I40" s="1">
        <v>34</v>
      </c>
      <c r="J40" s="132">
        <f>J41+J49+J56+J64</f>
        <v>127275790</v>
      </c>
      <c r="K40" s="132">
        <f>K41+K49+K56+K64</f>
        <v>124659927</v>
      </c>
    </row>
    <row r="41" spans="1:11" ht="12">
      <c r="A41" s="230" t="s">
        <v>84</v>
      </c>
      <c r="B41" s="231"/>
      <c r="C41" s="231"/>
      <c r="D41" s="231"/>
      <c r="E41" s="231"/>
      <c r="F41" s="231"/>
      <c r="G41" s="231"/>
      <c r="H41" s="232"/>
      <c r="I41" s="1">
        <v>35</v>
      </c>
      <c r="J41" s="132">
        <f>SUM(J42:J48)</f>
        <v>74498598</v>
      </c>
      <c r="K41" s="132">
        <f>SUM(K42:K48)</f>
        <v>73431719</v>
      </c>
    </row>
    <row r="42" spans="1:11" ht="12">
      <c r="A42" s="227" t="s">
        <v>96</v>
      </c>
      <c r="B42" s="228"/>
      <c r="C42" s="228"/>
      <c r="D42" s="228"/>
      <c r="E42" s="228"/>
      <c r="F42" s="228"/>
      <c r="G42" s="228"/>
      <c r="H42" s="229"/>
      <c r="I42" s="1">
        <v>36</v>
      </c>
      <c r="J42" s="133">
        <v>4448423</v>
      </c>
      <c r="K42" s="163">
        <v>3380312</v>
      </c>
    </row>
    <row r="43" spans="1:11" ht="12">
      <c r="A43" s="227" t="s">
        <v>97</v>
      </c>
      <c r="B43" s="228"/>
      <c r="C43" s="228"/>
      <c r="D43" s="228"/>
      <c r="E43" s="228"/>
      <c r="F43" s="228"/>
      <c r="G43" s="228"/>
      <c r="H43" s="229"/>
      <c r="I43" s="1">
        <v>37</v>
      </c>
      <c r="J43" s="133"/>
      <c r="K43" s="133"/>
    </row>
    <row r="44" spans="1:11" ht="12">
      <c r="A44" s="227" t="s">
        <v>70</v>
      </c>
      <c r="B44" s="228"/>
      <c r="C44" s="228"/>
      <c r="D44" s="228"/>
      <c r="E44" s="228"/>
      <c r="F44" s="228"/>
      <c r="G44" s="228"/>
      <c r="H44" s="229"/>
      <c r="I44" s="1">
        <v>38</v>
      </c>
      <c r="J44" s="133"/>
      <c r="K44" s="133"/>
    </row>
    <row r="45" spans="1:11" ht="12">
      <c r="A45" s="227" t="s">
        <v>71</v>
      </c>
      <c r="B45" s="228"/>
      <c r="C45" s="228"/>
      <c r="D45" s="228"/>
      <c r="E45" s="228"/>
      <c r="F45" s="228"/>
      <c r="G45" s="228"/>
      <c r="H45" s="229"/>
      <c r="I45" s="1">
        <v>39</v>
      </c>
      <c r="J45" s="133">
        <v>35270</v>
      </c>
      <c r="K45" s="163">
        <v>36502</v>
      </c>
    </row>
    <row r="46" spans="1:11" ht="12">
      <c r="A46" s="227" t="s">
        <v>72</v>
      </c>
      <c r="B46" s="228"/>
      <c r="C46" s="228"/>
      <c r="D46" s="228"/>
      <c r="E46" s="228"/>
      <c r="F46" s="228"/>
      <c r="G46" s="228"/>
      <c r="H46" s="229"/>
      <c r="I46" s="1">
        <v>40</v>
      </c>
      <c r="J46" s="133"/>
      <c r="K46" s="133"/>
    </row>
    <row r="47" spans="1:11" ht="12">
      <c r="A47" s="227" t="s">
        <v>73</v>
      </c>
      <c r="B47" s="228"/>
      <c r="C47" s="228"/>
      <c r="D47" s="228"/>
      <c r="E47" s="228"/>
      <c r="F47" s="228"/>
      <c r="G47" s="228"/>
      <c r="H47" s="229"/>
      <c r="I47" s="1">
        <v>41</v>
      </c>
      <c r="J47" s="133">
        <v>70014905</v>
      </c>
      <c r="K47" s="133">
        <v>70014905</v>
      </c>
    </row>
    <row r="48" spans="1:11" ht="12">
      <c r="A48" s="227" t="s">
        <v>74</v>
      </c>
      <c r="B48" s="228"/>
      <c r="C48" s="228"/>
      <c r="D48" s="228"/>
      <c r="E48" s="228"/>
      <c r="F48" s="228"/>
      <c r="G48" s="228"/>
      <c r="H48" s="229"/>
      <c r="I48" s="1">
        <v>42</v>
      </c>
      <c r="J48" s="133"/>
      <c r="K48" s="133"/>
    </row>
    <row r="49" spans="1:11" ht="12">
      <c r="A49" s="230" t="s">
        <v>85</v>
      </c>
      <c r="B49" s="231"/>
      <c r="C49" s="231"/>
      <c r="D49" s="231"/>
      <c r="E49" s="231"/>
      <c r="F49" s="231"/>
      <c r="G49" s="231"/>
      <c r="H49" s="232"/>
      <c r="I49" s="1">
        <v>43</v>
      </c>
      <c r="J49" s="132">
        <f>SUM(J50:J55)</f>
        <v>39700977</v>
      </c>
      <c r="K49" s="132">
        <f>SUM(K50:K55)</f>
        <v>42421526</v>
      </c>
    </row>
    <row r="50" spans="1:11" ht="12">
      <c r="A50" s="227" t="s">
        <v>155</v>
      </c>
      <c r="B50" s="228"/>
      <c r="C50" s="228"/>
      <c r="D50" s="228"/>
      <c r="E50" s="228"/>
      <c r="F50" s="228"/>
      <c r="G50" s="228"/>
      <c r="H50" s="229"/>
      <c r="I50" s="1">
        <v>44</v>
      </c>
      <c r="J50" s="133">
        <v>8225648</v>
      </c>
      <c r="K50" s="163">
        <f>10568221-1474335-1598028</f>
        <v>7495858</v>
      </c>
    </row>
    <row r="51" spans="1:11" ht="12">
      <c r="A51" s="227" t="s">
        <v>156</v>
      </c>
      <c r="B51" s="228"/>
      <c r="C51" s="228"/>
      <c r="D51" s="228"/>
      <c r="E51" s="228"/>
      <c r="F51" s="228"/>
      <c r="G51" s="228"/>
      <c r="H51" s="229"/>
      <c r="I51" s="1">
        <v>45</v>
      </c>
      <c r="J51" s="133">
        <v>30448317</v>
      </c>
      <c r="K51" s="163">
        <v>34321632</v>
      </c>
    </row>
    <row r="52" spans="1:11" ht="12">
      <c r="A52" s="227" t="s">
        <v>157</v>
      </c>
      <c r="B52" s="228"/>
      <c r="C52" s="228"/>
      <c r="D52" s="228"/>
      <c r="E52" s="228"/>
      <c r="F52" s="228"/>
      <c r="G52" s="228"/>
      <c r="H52" s="229"/>
      <c r="I52" s="1">
        <v>46</v>
      </c>
      <c r="J52" s="133">
        <v>119034</v>
      </c>
      <c r="K52" s="163"/>
    </row>
    <row r="53" spans="1:11" ht="12">
      <c r="A53" s="227" t="s">
        <v>158</v>
      </c>
      <c r="B53" s="228"/>
      <c r="C53" s="228"/>
      <c r="D53" s="228"/>
      <c r="E53" s="228"/>
      <c r="F53" s="228"/>
      <c r="G53" s="228"/>
      <c r="H53" s="229"/>
      <c r="I53" s="1">
        <v>47</v>
      </c>
      <c r="J53" s="133">
        <v>27220</v>
      </c>
      <c r="K53" s="163">
        <v>26881</v>
      </c>
    </row>
    <row r="54" spans="1:11" ht="12">
      <c r="A54" s="227" t="s">
        <v>5</v>
      </c>
      <c r="B54" s="228"/>
      <c r="C54" s="228"/>
      <c r="D54" s="228"/>
      <c r="E54" s="228"/>
      <c r="F54" s="228"/>
      <c r="G54" s="228"/>
      <c r="H54" s="229"/>
      <c r="I54" s="1">
        <v>48</v>
      </c>
      <c r="J54" s="133">
        <v>231687</v>
      </c>
      <c r="K54" s="163">
        <v>311735</v>
      </c>
    </row>
    <row r="55" spans="1:11" ht="12">
      <c r="A55" s="227" t="s">
        <v>6</v>
      </c>
      <c r="B55" s="228"/>
      <c r="C55" s="228"/>
      <c r="D55" s="228"/>
      <c r="E55" s="228"/>
      <c r="F55" s="228"/>
      <c r="G55" s="228"/>
      <c r="H55" s="229"/>
      <c r="I55" s="1">
        <v>49</v>
      </c>
      <c r="J55" s="133">
        <v>649071</v>
      </c>
      <c r="K55" s="163">
        <f>338928-73508</f>
        <v>265420</v>
      </c>
    </row>
    <row r="56" spans="1:11" ht="12">
      <c r="A56" s="230" t="s">
        <v>86</v>
      </c>
      <c r="B56" s="231"/>
      <c r="C56" s="231"/>
      <c r="D56" s="231"/>
      <c r="E56" s="231"/>
      <c r="F56" s="231"/>
      <c r="G56" s="231"/>
      <c r="H56" s="232"/>
      <c r="I56" s="1">
        <v>50</v>
      </c>
      <c r="J56" s="132">
        <f>SUM(J57:J63)</f>
        <v>7467981</v>
      </c>
      <c r="K56" s="132">
        <f>SUM(K57:K63)</f>
        <v>7494089</v>
      </c>
    </row>
    <row r="57" spans="1:11" ht="12">
      <c r="A57" s="227" t="s">
        <v>60</v>
      </c>
      <c r="B57" s="228"/>
      <c r="C57" s="228"/>
      <c r="D57" s="228"/>
      <c r="E57" s="228"/>
      <c r="F57" s="228"/>
      <c r="G57" s="228"/>
      <c r="H57" s="229"/>
      <c r="I57" s="1">
        <v>51</v>
      </c>
      <c r="J57" s="133"/>
      <c r="K57" s="133"/>
    </row>
    <row r="58" spans="1:11" ht="12">
      <c r="A58" s="227" t="s">
        <v>61</v>
      </c>
      <c r="B58" s="228"/>
      <c r="C58" s="228"/>
      <c r="D58" s="228"/>
      <c r="E58" s="228"/>
      <c r="F58" s="228"/>
      <c r="G58" s="228"/>
      <c r="H58" s="229"/>
      <c r="I58" s="1">
        <v>52</v>
      </c>
      <c r="J58" s="133">
        <v>2519361</v>
      </c>
      <c r="K58" s="163">
        <f>2972629-453268</f>
        <v>2519361</v>
      </c>
    </row>
    <row r="59" spans="1:11" ht="12">
      <c r="A59" s="227" t="s">
        <v>188</v>
      </c>
      <c r="B59" s="228"/>
      <c r="C59" s="228"/>
      <c r="D59" s="228"/>
      <c r="E59" s="228"/>
      <c r="F59" s="228"/>
      <c r="G59" s="228"/>
      <c r="H59" s="229"/>
      <c r="I59" s="1">
        <v>53</v>
      </c>
      <c r="J59" s="133"/>
      <c r="K59" s="133"/>
    </row>
    <row r="60" spans="1:11" ht="12">
      <c r="A60" s="227" t="s">
        <v>67</v>
      </c>
      <c r="B60" s="228"/>
      <c r="C60" s="228"/>
      <c r="D60" s="228"/>
      <c r="E60" s="228"/>
      <c r="F60" s="228"/>
      <c r="G60" s="228"/>
      <c r="H60" s="229"/>
      <c r="I60" s="1">
        <v>54</v>
      </c>
      <c r="J60" s="133">
        <v>3800000</v>
      </c>
      <c r="K60" s="133"/>
    </row>
    <row r="61" spans="1:11" ht="12">
      <c r="A61" s="227" t="s">
        <v>68</v>
      </c>
      <c r="B61" s="228"/>
      <c r="C61" s="228"/>
      <c r="D61" s="228"/>
      <c r="E61" s="228"/>
      <c r="F61" s="228"/>
      <c r="G61" s="228"/>
      <c r="H61" s="229"/>
      <c r="I61" s="1">
        <v>55</v>
      </c>
      <c r="J61" s="133"/>
      <c r="K61" s="133"/>
    </row>
    <row r="62" spans="1:11" ht="12">
      <c r="A62" s="227" t="s">
        <v>69</v>
      </c>
      <c r="B62" s="228"/>
      <c r="C62" s="228"/>
      <c r="D62" s="228"/>
      <c r="E62" s="228"/>
      <c r="F62" s="228"/>
      <c r="G62" s="228"/>
      <c r="H62" s="229"/>
      <c r="I62" s="1">
        <v>56</v>
      </c>
      <c r="J62" s="133">
        <v>1148620</v>
      </c>
      <c r="K62" s="163">
        <f>4974728</f>
        <v>4974728</v>
      </c>
    </row>
    <row r="63" spans="1:11" ht="12">
      <c r="A63" s="227" t="s">
        <v>33</v>
      </c>
      <c r="B63" s="228"/>
      <c r="C63" s="228"/>
      <c r="D63" s="228"/>
      <c r="E63" s="228"/>
      <c r="F63" s="228"/>
      <c r="G63" s="228"/>
      <c r="H63" s="229"/>
      <c r="I63" s="1">
        <v>57</v>
      </c>
      <c r="J63" s="133"/>
      <c r="K63" s="133"/>
    </row>
    <row r="64" spans="1:11" ht="12">
      <c r="A64" s="227" t="s">
        <v>162</v>
      </c>
      <c r="B64" s="228"/>
      <c r="C64" s="228"/>
      <c r="D64" s="228"/>
      <c r="E64" s="228"/>
      <c r="F64" s="228"/>
      <c r="G64" s="228"/>
      <c r="H64" s="229"/>
      <c r="I64" s="1">
        <v>58</v>
      </c>
      <c r="J64" s="133">
        <v>5608234</v>
      </c>
      <c r="K64" s="163">
        <v>1312593</v>
      </c>
    </row>
    <row r="65" spans="1:11" ht="12">
      <c r="A65" s="230" t="s">
        <v>40</v>
      </c>
      <c r="B65" s="231"/>
      <c r="C65" s="231"/>
      <c r="D65" s="231"/>
      <c r="E65" s="231"/>
      <c r="F65" s="231"/>
      <c r="G65" s="231"/>
      <c r="H65" s="232"/>
      <c r="I65" s="1">
        <v>59</v>
      </c>
      <c r="J65" s="133">
        <v>1083051</v>
      </c>
      <c r="K65" s="163">
        <v>679185</v>
      </c>
    </row>
    <row r="66" spans="1:11" ht="12">
      <c r="A66" s="230" t="s">
        <v>304</v>
      </c>
      <c r="B66" s="231"/>
      <c r="C66" s="231"/>
      <c r="D66" s="231"/>
      <c r="E66" s="231"/>
      <c r="F66" s="231"/>
      <c r="G66" s="231"/>
      <c r="H66" s="232"/>
      <c r="I66" s="1">
        <v>60</v>
      </c>
      <c r="J66" s="132">
        <f>J7+J8+J40+J65</f>
        <v>404946613</v>
      </c>
      <c r="K66" s="132">
        <f>K7+K8+K40+K65</f>
        <v>402795679</v>
      </c>
    </row>
    <row r="67" spans="1:11" ht="12">
      <c r="A67" s="242" t="s">
        <v>75</v>
      </c>
      <c r="B67" s="243"/>
      <c r="C67" s="243"/>
      <c r="D67" s="243"/>
      <c r="E67" s="243"/>
      <c r="F67" s="243"/>
      <c r="G67" s="243"/>
      <c r="H67" s="244"/>
      <c r="I67" s="4">
        <v>61</v>
      </c>
      <c r="J67" s="133"/>
      <c r="K67" s="133"/>
    </row>
    <row r="68" spans="1:11" ht="12">
      <c r="A68" s="220" t="s">
        <v>42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6"/>
    </row>
    <row r="69" spans="1:11" ht="12">
      <c r="A69" s="223" t="s">
        <v>150</v>
      </c>
      <c r="B69" s="224"/>
      <c r="C69" s="224"/>
      <c r="D69" s="224"/>
      <c r="E69" s="224"/>
      <c r="F69" s="224"/>
      <c r="G69" s="224"/>
      <c r="H69" s="241"/>
      <c r="I69" s="3">
        <v>62</v>
      </c>
      <c r="J69" s="132">
        <f>J70+J71+J72+J78+J79+J82+J85</f>
        <v>359827096</v>
      </c>
      <c r="K69" s="132">
        <f>K70+K71+K72+K78+K79+K82+K85</f>
        <v>363216887</v>
      </c>
    </row>
    <row r="70" spans="1:11" ht="12">
      <c r="A70" s="230" t="s">
        <v>110</v>
      </c>
      <c r="B70" s="231"/>
      <c r="C70" s="231"/>
      <c r="D70" s="231"/>
      <c r="E70" s="231"/>
      <c r="F70" s="231"/>
      <c r="G70" s="231"/>
      <c r="H70" s="232"/>
      <c r="I70" s="1">
        <v>63</v>
      </c>
      <c r="J70" s="164">
        <v>365478120</v>
      </c>
      <c r="K70" s="164">
        <v>365478120</v>
      </c>
    </row>
    <row r="71" spans="1:11" ht="12">
      <c r="A71" s="230" t="s">
        <v>111</v>
      </c>
      <c r="B71" s="231"/>
      <c r="C71" s="231"/>
      <c r="D71" s="231"/>
      <c r="E71" s="231"/>
      <c r="F71" s="231"/>
      <c r="G71" s="231"/>
      <c r="H71" s="232"/>
      <c r="I71" s="1">
        <v>64</v>
      </c>
      <c r="J71" s="164"/>
      <c r="K71" s="164"/>
    </row>
    <row r="72" spans="1:11" ht="12">
      <c r="A72" s="230" t="s">
        <v>112</v>
      </c>
      <c r="B72" s="231"/>
      <c r="C72" s="231"/>
      <c r="D72" s="231"/>
      <c r="E72" s="231"/>
      <c r="F72" s="231"/>
      <c r="G72" s="231"/>
      <c r="H72" s="232"/>
      <c r="I72" s="1">
        <v>65</v>
      </c>
      <c r="J72" s="132">
        <f>J73+J74-J75+J76+J77</f>
        <v>1407717</v>
      </c>
      <c r="K72" s="132">
        <f>K73+K74-K75+K76+K77</f>
        <v>1407717</v>
      </c>
    </row>
    <row r="73" spans="1:11" ht="12">
      <c r="A73" s="227" t="s">
        <v>113</v>
      </c>
      <c r="B73" s="228"/>
      <c r="C73" s="228"/>
      <c r="D73" s="228"/>
      <c r="E73" s="228"/>
      <c r="F73" s="228"/>
      <c r="G73" s="228"/>
      <c r="H73" s="229"/>
      <c r="I73" s="1">
        <v>66</v>
      </c>
      <c r="J73" s="133">
        <v>1344338</v>
      </c>
      <c r="K73" s="133">
        <v>1344338</v>
      </c>
    </row>
    <row r="74" spans="1:11" ht="12">
      <c r="A74" s="227" t="s">
        <v>114</v>
      </c>
      <c r="B74" s="228"/>
      <c r="C74" s="228"/>
      <c r="D74" s="228"/>
      <c r="E74" s="228"/>
      <c r="F74" s="228"/>
      <c r="G74" s="228"/>
      <c r="H74" s="229"/>
      <c r="I74" s="1">
        <v>67</v>
      </c>
      <c r="J74" s="133"/>
      <c r="K74" s="133"/>
    </row>
    <row r="75" spans="1:11" ht="12">
      <c r="A75" s="227" t="s">
        <v>102</v>
      </c>
      <c r="B75" s="228"/>
      <c r="C75" s="228"/>
      <c r="D75" s="228"/>
      <c r="E75" s="228"/>
      <c r="F75" s="228"/>
      <c r="G75" s="228"/>
      <c r="H75" s="229"/>
      <c r="I75" s="1">
        <v>68</v>
      </c>
      <c r="J75" s="133"/>
      <c r="K75" s="133"/>
    </row>
    <row r="76" spans="1:11" ht="12">
      <c r="A76" s="227" t="s">
        <v>103</v>
      </c>
      <c r="B76" s="228"/>
      <c r="C76" s="228"/>
      <c r="D76" s="228"/>
      <c r="E76" s="228"/>
      <c r="F76" s="228"/>
      <c r="G76" s="228"/>
      <c r="H76" s="229"/>
      <c r="I76" s="1">
        <v>69</v>
      </c>
      <c r="J76" s="133">
        <v>63379</v>
      </c>
      <c r="K76" s="133">
        <v>63379</v>
      </c>
    </row>
    <row r="77" spans="1:11" ht="12">
      <c r="A77" s="227" t="s">
        <v>104</v>
      </c>
      <c r="B77" s="228"/>
      <c r="C77" s="228"/>
      <c r="D77" s="228"/>
      <c r="E77" s="228"/>
      <c r="F77" s="228"/>
      <c r="G77" s="228"/>
      <c r="H77" s="229"/>
      <c r="I77" s="1">
        <v>70</v>
      </c>
      <c r="J77" s="133"/>
      <c r="K77" s="133"/>
    </row>
    <row r="78" spans="1:11" ht="12">
      <c r="A78" s="230" t="s">
        <v>105</v>
      </c>
      <c r="B78" s="231"/>
      <c r="C78" s="231"/>
      <c r="D78" s="231"/>
      <c r="E78" s="231"/>
      <c r="F78" s="231"/>
      <c r="G78" s="231"/>
      <c r="H78" s="232"/>
      <c r="I78" s="1">
        <v>71</v>
      </c>
      <c r="J78" s="164"/>
      <c r="K78" s="164"/>
    </row>
    <row r="79" spans="1:11" ht="12">
      <c r="A79" s="230" t="s">
        <v>186</v>
      </c>
      <c r="B79" s="231"/>
      <c r="C79" s="231"/>
      <c r="D79" s="231"/>
      <c r="E79" s="231"/>
      <c r="F79" s="231"/>
      <c r="G79" s="231"/>
      <c r="H79" s="232"/>
      <c r="I79" s="1">
        <v>72</v>
      </c>
      <c r="J79" s="132">
        <f>J80-J81</f>
        <v>-7591050</v>
      </c>
      <c r="K79" s="132">
        <f>K80-K81</f>
        <v>-7029075</v>
      </c>
    </row>
    <row r="80" spans="1:11" ht="12">
      <c r="A80" s="238" t="s">
        <v>128</v>
      </c>
      <c r="B80" s="239"/>
      <c r="C80" s="239"/>
      <c r="D80" s="239"/>
      <c r="E80" s="239"/>
      <c r="F80" s="239"/>
      <c r="G80" s="239"/>
      <c r="H80" s="240"/>
      <c r="I80" s="1">
        <v>73</v>
      </c>
      <c r="J80" s="133"/>
      <c r="K80" s="133"/>
    </row>
    <row r="81" spans="1:11" ht="12">
      <c r="A81" s="238" t="s">
        <v>129</v>
      </c>
      <c r="B81" s="239"/>
      <c r="C81" s="239"/>
      <c r="D81" s="239"/>
      <c r="E81" s="239"/>
      <c r="F81" s="239"/>
      <c r="G81" s="239"/>
      <c r="H81" s="240"/>
      <c r="I81" s="1">
        <v>74</v>
      </c>
      <c r="J81" s="133">
        <v>7591050</v>
      </c>
      <c r="K81" s="133">
        <f>J81-508414-23895-29666</f>
        <v>7029075</v>
      </c>
    </row>
    <row r="82" spans="1:11" ht="12">
      <c r="A82" s="230" t="s">
        <v>187</v>
      </c>
      <c r="B82" s="231"/>
      <c r="C82" s="231"/>
      <c r="D82" s="231"/>
      <c r="E82" s="231"/>
      <c r="F82" s="231"/>
      <c r="G82" s="231"/>
      <c r="H82" s="232"/>
      <c r="I82" s="1">
        <v>75</v>
      </c>
      <c r="J82" s="132">
        <f>J83-J84</f>
        <v>508414</v>
      </c>
      <c r="K82" s="132">
        <f>K83-K84</f>
        <v>3330459</v>
      </c>
    </row>
    <row r="83" spans="1:11" ht="12">
      <c r="A83" s="238" t="s">
        <v>130</v>
      </c>
      <c r="B83" s="239"/>
      <c r="C83" s="239"/>
      <c r="D83" s="239"/>
      <c r="E83" s="239"/>
      <c r="F83" s="239"/>
      <c r="G83" s="239"/>
      <c r="H83" s="240"/>
      <c r="I83" s="1">
        <v>76</v>
      </c>
      <c r="J83" s="133">
        <v>508414</v>
      </c>
      <c r="K83" s="133">
        <f>RDG!L49</f>
        <v>3330459</v>
      </c>
    </row>
    <row r="84" spans="1:11" ht="12">
      <c r="A84" s="238" t="s">
        <v>131</v>
      </c>
      <c r="B84" s="239"/>
      <c r="C84" s="239"/>
      <c r="D84" s="239"/>
      <c r="E84" s="239"/>
      <c r="F84" s="239"/>
      <c r="G84" s="239"/>
      <c r="H84" s="240"/>
      <c r="I84" s="1">
        <v>77</v>
      </c>
      <c r="J84" s="133"/>
      <c r="K84" s="133"/>
    </row>
    <row r="85" spans="1:11" ht="12">
      <c r="A85" s="227" t="s">
        <v>132</v>
      </c>
      <c r="B85" s="228"/>
      <c r="C85" s="228"/>
      <c r="D85" s="228"/>
      <c r="E85" s="228"/>
      <c r="F85" s="228"/>
      <c r="G85" s="228"/>
      <c r="H85" s="229"/>
      <c r="I85" s="1">
        <v>78</v>
      </c>
      <c r="J85" s="133">
        <v>23895</v>
      </c>
      <c r="K85" s="133">
        <v>29666</v>
      </c>
    </row>
    <row r="86" spans="1:11" ht="12">
      <c r="A86" s="230" t="s">
        <v>12</v>
      </c>
      <c r="B86" s="231"/>
      <c r="C86" s="231"/>
      <c r="D86" s="231"/>
      <c r="E86" s="231"/>
      <c r="F86" s="231"/>
      <c r="G86" s="231"/>
      <c r="H86" s="232"/>
      <c r="I86" s="1">
        <v>79</v>
      </c>
      <c r="J86" s="132">
        <f>SUM(J87:J89)</f>
        <v>4197836</v>
      </c>
      <c r="K86" s="132">
        <f>SUM(K87:K89)</f>
        <v>2766142</v>
      </c>
    </row>
    <row r="87" spans="1:11" ht="12">
      <c r="A87" s="227" t="s">
        <v>98</v>
      </c>
      <c r="B87" s="228"/>
      <c r="C87" s="228"/>
      <c r="D87" s="228"/>
      <c r="E87" s="228"/>
      <c r="F87" s="228"/>
      <c r="G87" s="228"/>
      <c r="H87" s="229"/>
      <c r="I87" s="1">
        <v>80</v>
      </c>
      <c r="J87" s="133">
        <f>1900000+310348+155000</f>
        <v>2365348</v>
      </c>
      <c r="K87" s="133">
        <f>2766142-K89</f>
        <v>1481114</v>
      </c>
    </row>
    <row r="88" spans="1:11" ht="12">
      <c r="A88" s="227" t="s">
        <v>99</v>
      </c>
      <c r="B88" s="228"/>
      <c r="C88" s="228"/>
      <c r="D88" s="228"/>
      <c r="E88" s="228"/>
      <c r="F88" s="228"/>
      <c r="G88" s="228"/>
      <c r="H88" s="229"/>
      <c r="I88" s="1">
        <v>81</v>
      </c>
      <c r="J88" s="133"/>
      <c r="K88" s="133"/>
    </row>
    <row r="89" spans="1:11" ht="12">
      <c r="A89" s="227" t="s">
        <v>100</v>
      </c>
      <c r="B89" s="228"/>
      <c r="C89" s="228"/>
      <c r="D89" s="228"/>
      <c r="E89" s="228"/>
      <c r="F89" s="228"/>
      <c r="G89" s="228"/>
      <c r="H89" s="229"/>
      <c r="I89" s="1">
        <v>82</v>
      </c>
      <c r="J89" s="133">
        <v>1832488</v>
      </c>
      <c r="K89" s="133">
        <f>1015028+270000</f>
        <v>1285028</v>
      </c>
    </row>
    <row r="90" spans="1:11" ht="12">
      <c r="A90" s="230" t="s">
        <v>13</v>
      </c>
      <c r="B90" s="231"/>
      <c r="C90" s="231"/>
      <c r="D90" s="231"/>
      <c r="E90" s="231"/>
      <c r="F90" s="231"/>
      <c r="G90" s="231"/>
      <c r="H90" s="232"/>
      <c r="I90" s="1">
        <v>83</v>
      </c>
      <c r="J90" s="132">
        <f>SUM(J91:J99)</f>
        <v>17183042</v>
      </c>
      <c r="K90" s="132">
        <f>SUM(K91:K99)</f>
        <v>17183042</v>
      </c>
    </row>
    <row r="91" spans="1:11" ht="12">
      <c r="A91" s="227" t="s">
        <v>101</v>
      </c>
      <c r="B91" s="228"/>
      <c r="C91" s="228"/>
      <c r="D91" s="228"/>
      <c r="E91" s="228"/>
      <c r="F91" s="228"/>
      <c r="G91" s="228"/>
      <c r="H91" s="229"/>
      <c r="I91" s="1">
        <v>84</v>
      </c>
      <c r="J91" s="133"/>
      <c r="K91" s="133">
        <f>3108127-3108127</f>
        <v>0</v>
      </c>
    </row>
    <row r="92" spans="1:11" ht="12">
      <c r="A92" s="227" t="s">
        <v>189</v>
      </c>
      <c r="B92" s="228"/>
      <c r="C92" s="228"/>
      <c r="D92" s="228"/>
      <c r="E92" s="228"/>
      <c r="F92" s="228"/>
      <c r="G92" s="228"/>
      <c r="H92" s="229"/>
      <c r="I92" s="1">
        <v>85</v>
      </c>
      <c r="J92" s="133"/>
      <c r="K92" s="133"/>
    </row>
    <row r="93" spans="1:11" ht="12">
      <c r="A93" s="227" t="s">
        <v>0</v>
      </c>
      <c r="B93" s="228"/>
      <c r="C93" s="228"/>
      <c r="D93" s="228"/>
      <c r="E93" s="228"/>
      <c r="F93" s="228"/>
      <c r="G93" s="228"/>
      <c r="H93" s="229"/>
      <c r="I93" s="1">
        <v>86</v>
      </c>
      <c r="J93" s="133">
        <v>17183042</v>
      </c>
      <c r="K93" s="133">
        <v>17183042</v>
      </c>
    </row>
    <row r="94" spans="1:11" ht="12">
      <c r="A94" s="227" t="s">
        <v>190</v>
      </c>
      <c r="B94" s="228"/>
      <c r="C94" s="228"/>
      <c r="D94" s="228"/>
      <c r="E94" s="228"/>
      <c r="F94" s="228"/>
      <c r="G94" s="228"/>
      <c r="H94" s="229"/>
      <c r="I94" s="1">
        <v>87</v>
      </c>
      <c r="J94" s="133"/>
      <c r="K94" s="133"/>
    </row>
    <row r="95" spans="1:11" ht="12">
      <c r="A95" s="227" t="s">
        <v>191</v>
      </c>
      <c r="B95" s="228"/>
      <c r="C95" s="228"/>
      <c r="D95" s="228"/>
      <c r="E95" s="228"/>
      <c r="F95" s="228"/>
      <c r="G95" s="228"/>
      <c r="H95" s="229"/>
      <c r="I95" s="1">
        <v>88</v>
      </c>
      <c r="J95" s="133"/>
      <c r="K95" s="133"/>
    </row>
    <row r="96" spans="1:11" ht="12">
      <c r="A96" s="227" t="s">
        <v>192</v>
      </c>
      <c r="B96" s="228"/>
      <c r="C96" s="228"/>
      <c r="D96" s="228"/>
      <c r="E96" s="228"/>
      <c r="F96" s="228"/>
      <c r="G96" s="228"/>
      <c r="H96" s="229"/>
      <c r="I96" s="1">
        <v>89</v>
      </c>
      <c r="J96" s="133"/>
      <c r="K96" s="133"/>
    </row>
    <row r="97" spans="1:11" ht="12">
      <c r="A97" s="227" t="s">
        <v>78</v>
      </c>
      <c r="B97" s="228"/>
      <c r="C97" s="228"/>
      <c r="D97" s="228"/>
      <c r="E97" s="228"/>
      <c r="F97" s="228"/>
      <c r="G97" s="228"/>
      <c r="H97" s="229"/>
      <c r="I97" s="1">
        <v>90</v>
      </c>
      <c r="J97" s="133"/>
      <c r="K97" s="133"/>
    </row>
    <row r="98" spans="1:11" ht="12">
      <c r="A98" s="227" t="s">
        <v>76</v>
      </c>
      <c r="B98" s="228"/>
      <c r="C98" s="228"/>
      <c r="D98" s="228"/>
      <c r="E98" s="228"/>
      <c r="F98" s="228"/>
      <c r="G98" s="228"/>
      <c r="H98" s="229"/>
      <c r="I98" s="1">
        <v>91</v>
      </c>
      <c r="J98" s="133"/>
      <c r="K98" s="133"/>
    </row>
    <row r="99" spans="1:11" ht="12">
      <c r="A99" s="227" t="s">
        <v>77</v>
      </c>
      <c r="B99" s="228"/>
      <c r="C99" s="228"/>
      <c r="D99" s="228"/>
      <c r="E99" s="228"/>
      <c r="F99" s="228"/>
      <c r="G99" s="228"/>
      <c r="H99" s="229"/>
      <c r="I99" s="1">
        <v>92</v>
      </c>
      <c r="J99" s="133"/>
      <c r="K99" s="133"/>
    </row>
    <row r="100" spans="1:11" s="142" customFormat="1" ht="12">
      <c r="A100" s="230" t="s">
        <v>305</v>
      </c>
      <c r="B100" s="231"/>
      <c r="C100" s="231"/>
      <c r="D100" s="231"/>
      <c r="E100" s="231"/>
      <c r="F100" s="231"/>
      <c r="G100" s="231"/>
      <c r="H100" s="232"/>
      <c r="I100" s="1">
        <v>93</v>
      </c>
      <c r="J100" s="132">
        <f>SUM(J101:J112)</f>
        <v>23427576</v>
      </c>
      <c r="K100" s="132">
        <f>SUM(K101:K112)</f>
        <v>18595375</v>
      </c>
    </row>
    <row r="101" spans="1:11" ht="12">
      <c r="A101" s="227" t="s">
        <v>101</v>
      </c>
      <c r="B101" s="228"/>
      <c r="C101" s="228"/>
      <c r="D101" s="228"/>
      <c r="E101" s="228"/>
      <c r="F101" s="228"/>
      <c r="G101" s="228"/>
      <c r="H101" s="229"/>
      <c r="I101" s="1">
        <v>94</v>
      </c>
      <c r="J101" s="133">
        <v>4532291</v>
      </c>
      <c r="K101" s="133">
        <f>5928774-453268-1474335-1598028</f>
        <v>2403143</v>
      </c>
    </row>
    <row r="102" spans="1:11" ht="12">
      <c r="A102" s="227" t="s">
        <v>189</v>
      </c>
      <c r="B102" s="228"/>
      <c r="C102" s="228"/>
      <c r="D102" s="228"/>
      <c r="E102" s="228"/>
      <c r="F102" s="228"/>
      <c r="G102" s="228"/>
      <c r="H102" s="229"/>
      <c r="I102" s="1">
        <v>95</v>
      </c>
      <c r="J102" s="133"/>
      <c r="K102" s="133"/>
    </row>
    <row r="103" spans="1:11" ht="12">
      <c r="A103" s="227" t="s">
        <v>0</v>
      </c>
      <c r="B103" s="228"/>
      <c r="C103" s="228"/>
      <c r="D103" s="228"/>
      <c r="E103" s="228"/>
      <c r="F103" s="228"/>
      <c r="G103" s="228"/>
      <c r="H103" s="229"/>
      <c r="I103" s="1">
        <v>96</v>
      </c>
      <c r="J103" s="133">
        <v>5268835</v>
      </c>
      <c r="K103" s="133">
        <v>2720702</v>
      </c>
    </row>
    <row r="104" spans="1:11" ht="12">
      <c r="A104" s="227" t="s">
        <v>190</v>
      </c>
      <c r="B104" s="228"/>
      <c r="C104" s="228"/>
      <c r="D104" s="228"/>
      <c r="E104" s="228"/>
      <c r="F104" s="228"/>
      <c r="G104" s="228"/>
      <c r="H104" s="229"/>
      <c r="I104" s="1">
        <v>97</v>
      </c>
      <c r="J104" s="133">
        <v>999318</v>
      </c>
      <c r="K104" s="133">
        <v>347443</v>
      </c>
    </row>
    <row r="105" spans="1:11" ht="12">
      <c r="A105" s="227" t="s">
        <v>191</v>
      </c>
      <c r="B105" s="228"/>
      <c r="C105" s="228"/>
      <c r="D105" s="228"/>
      <c r="E105" s="228"/>
      <c r="F105" s="228"/>
      <c r="G105" s="228"/>
      <c r="H105" s="229"/>
      <c r="I105" s="1">
        <v>98</v>
      </c>
      <c r="J105" s="133">
        <v>6909213</v>
      </c>
      <c r="K105" s="133">
        <v>7286470</v>
      </c>
    </row>
    <row r="106" spans="1:11" ht="12">
      <c r="A106" s="227" t="s">
        <v>192</v>
      </c>
      <c r="B106" s="228"/>
      <c r="C106" s="228"/>
      <c r="D106" s="228"/>
      <c r="E106" s="228"/>
      <c r="F106" s="228"/>
      <c r="G106" s="228"/>
      <c r="H106" s="229"/>
      <c r="I106" s="1">
        <v>99</v>
      </c>
      <c r="J106" s="133"/>
      <c r="K106" s="133"/>
    </row>
    <row r="107" spans="1:11" ht="12">
      <c r="A107" s="227" t="s">
        <v>78</v>
      </c>
      <c r="B107" s="228"/>
      <c r="C107" s="228"/>
      <c r="D107" s="228"/>
      <c r="E107" s="228"/>
      <c r="F107" s="228"/>
      <c r="G107" s="228"/>
      <c r="H107" s="229"/>
      <c r="I107" s="1">
        <v>100</v>
      </c>
      <c r="J107" s="133"/>
      <c r="K107" s="133"/>
    </row>
    <row r="108" spans="1:11" ht="12">
      <c r="A108" s="227" t="s">
        <v>79</v>
      </c>
      <c r="B108" s="228"/>
      <c r="C108" s="228"/>
      <c r="D108" s="228"/>
      <c r="E108" s="228"/>
      <c r="F108" s="228"/>
      <c r="G108" s="228"/>
      <c r="H108" s="229"/>
      <c r="I108" s="1">
        <v>101</v>
      </c>
      <c r="J108" s="133">
        <v>2700266</v>
      </c>
      <c r="K108" s="133">
        <v>2575654</v>
      </c>
    </row>
    <row r="109" spans="1:11" ht="12">
      <c r="A109" s="227" t="s">
        <v>80</v>
      </c>
      <c r="B109" s="228"/>
      <c r="C109" s="228"/>
      <c r="D109" s="228"/>
      <c r="E109" s="228"/>
      <c r="F109" s="228"/>
      <c r="G109" s="228"/>
      <c r="H109" s="229"/>
      <c r="I109" s="1">
        <v>102</v>
      </c>
      <c r="J109" s="133">
        <v>2939500</v>
      </c>
      <c r="K109" s="133">
        <v>3186162</v>
      </c>
    </row>
    <row r="110" spans="1:11" ht="12">
      <c r="A110" s="227" t="s">
        <v>83</v>
      </c>
      <c r="B110" s="228"/>
      <c r="C110" s="228"/>
      <c r="D110" s="228"/>
      <c r="E110" s="228"/>
      <c r="F110" s="228"/>
      <c r="G110" s="228"/>
      <c r="H110" s="229"/>
      <c r="I110" s="1">
        <v>103</v>
      </c>
      <c r="J110" s="133"/>
      <c r="K110" s="133"/>
    </row>
    <row r="111" spans="1:11" ht="12">
      <c r="A111" s="227" t="s">
        <v>81</v>
      </c>
      <c r="B111" s="228"/>
      <c r="C111" s="228"/>
      <c r="D111" s="228"/>
      <c r="E111" s="228"/>
      <c r="F111" s="228"/>
      <c r="G111" s="228"/>
      <c r="H111" s="229"/>
      <c r="I111" s="1">
        <v>104</v>
      </c>
      <c r="J111" s="133"/>
      <c r="K111" s="133"/>
    </row>
    <row r="112" spans="1:11" ht="12">
      <c r="A112" s="227" t="s">
        <v>82</v>
      </c>
      <c r="B112" s="228"/>
      <c r="C112" s="228"/>
      <c r="D112" s="228"/>
      <c r="E112" s="228"/>
      <c r="F112" s="228"/>
      <c r="G112" s="228"/>
      <c r="H112" s="229"/>
      <c r="I112" s="1">
        <v>105</v>
      </c>
      <c r="J112" s="133">
        <v>78153</v>
      </c>
      <c r="K112" s="133">
        <f>74324+1574-97</f>
        <v>75801</v>
      </c>
    </row>
    <row r="113" spans="1:11" s="142" customFormat="1" ht="12">
      <c r="A113" s="230" t="s">
        <v>1</v>
      </c>
      <c r="B113" s="231"/>
      <c r="C113" s="231"/>
      <c r="D113" s="231"/>
      <c r="E113" s="231"/>
      <c r="F113" s="231"/>
      <c r="G113" s="231"/>
      <c r="H113" s="232"/>
      <c r="I113" s="1">
        <v>106</v>
      </c>
      <c r="J113" s="164">
        <v>311063</v>
      </c>
      <c r="K113" s="164">
        <v>1034233</v>
      </c>
    </row>
    <row r="114" spans="1:11" s="142" customFormat="1" ht="12">
      <c r="A114" s="230" t="s">
        <v>306</v>
      </c>
      <c r="B114" s="231"/>
      <c r="C114" s="231"/>
      <c r="D114" s="231"/>
      <c r="E114" s="231"/>
      <c r="F114" s="231"/>
      <c r="G114" s="231"/>
      <c r="H114" s="232"/>
      <c r="I114" s="1">
        <v>107</v>
      </c>
      <c r="J114" s="132">
        <f>J69+J86+J90+J100+J113</f>
        <v>404946613</v>
      </c>
      <c r="K114" s="132">
        <f>K69+K86+K90+K100+K113</f>
        <v>402795679</v>
      </c>
    </row>
    <row r="115" spans="1:11" s="142" customFormat="1" ht="12">
      <c r="A115" s="217" t="s">
        <v>41</v>
      </c>
      <c r="B115" s="218"/>
      <c r="C115" s="218"/>
      <c r="D115" s="218"/>
      <c r="E115" s="218"/>
      <c r="F115" s="218"/>
      <c r="G115" s="218"/>
      <c r="H115" s="219"/>
      <c r="I115" s="2">
        <v>108</v>
      </c>
      <c r="J115" s="164"/>
      <c r="K115" s="164"/>
    </row>
    <row r="116" spans="1:11" s="142" customFormat="1" ht="12">
      <c r="A116" s="220" t="s">
        <v>280</v>
      </c>
      <c r="B116" s="221"/>
      <c r="C116" s="221"/>
      <c r="D116" s="221"/>
      <c r="E116" s="221"/>
      <c r="F116" s="221"/>
      <c r="G116" s="221"/>
      <c r="H116" s="221"/>
      <c r="I116" s="221"/>
      <c r="J116" s="221"/>
      <c r="K116" s="222"/>
    </row>
    <row r="117" spans="1:11" s="142" customFormat="1" ht="12">
      <c r="A117" s="223" t="s">
        <v>145</v>
      </c>
      <c r="B117" s="224"/>
      <c r="C117" s="224"/>
      <c r="D117" s="224"/>
      <c r="E117" s="224"/>
      <c r="F117" s="224"/>
      <c r="G117" s="224"/>
      <c r="H117" s="224"/>
      <c r="I117" s="225"/>
      <c r="J117" s="225"/>
      <c r="K117" s="226"/>
    </row>
    <row r="118" spans="1:11" ht="12">
      <c r="A118" s="227" t="s">
        <v>3</v>
      </c>
      <c r="B118" s="228"/>
      <c r="C118" s="228"/>
      <c r="D118" s="228"/>
      <c r="E118" s="228"/>
      <c r="F118" s="228"/>
      <c r="G118" s="228"/>
      <c r="H118" s="229"/>
      <c r="I118" s="1">
        <v>109</v>
      </c>
      <c r="J118" s="5">
        <f>J69-J119</f>
        <v>359803201</v>
      </c>
      <c r="K118" s="5">
        <f>K69-K119</f>
        <v>363187221</v>
      </c>
    </row>
    <row r="119" spans="1:11" ht="12">
      <c r="A119" s="233" t="s">
        <v>4</v>
      </c>
      <c r="B119" s="234"/>
      <c r="C119" s="234"/>
      <c r="D119" s="234"/>
      <c r="E119" s="234"/>
      <c r="F119" s="234"/>
      <c r="G119" s="234"/>
      <c r="H119" s="235"/>
      <c r="I119" s="4">
        <v>110</v>
      </c>
      <c r="J119" s="128">
        <v>23895</v>
      </c>
      <c r="K119" s="128">
        <v>29666</v>
      </c>
    </row>
    <row r="120" spans="1:11" ht="12">
      <c r="A120" s="236" t="s">
        <v>254</v>
      </c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</row>
    <row r="121" spans="1:11" ht="12">
      <c r="A121" s="215"/>
      <c r="B121" s="216"/>
      <c r="C121" s="216"/>
      <c r="D121" s="216"/>
      <c r="E121" s="216"/>
      <c r="F121" s="216"/>
      <c r="G121" s="216"/>
      <c r="H121" s="216"/>
      <c r="I121" s="216"/>
      <c r="J121" s="216"/>
      <c r="K121" s="216"/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9:K84 J86:K115 J7:K67 J70:K70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71"/>
  <sheetViews>
    <sheetView tabSelected="1" view="pageBreakPreview" zoomScale="110" zoomScaleSheetLayoutView="110" workbookViewId="0" topLeftCell="A16">
      <selection activeCell="N42" sqref="N42"/>
    </sheetView>
  </sheetViews>
  <sheetFormatPr defaultColWidth="9.140625" defaultRowHeight="12.75"/>
  <cols>
    <col min="1" max="6" width="9.140625" style="35" customWidth="1"/>
    <col min="7" max="7" width="0.5625" style="35" customWidth="1"/>
    <col min="8" max="8" width="4.7109375" style="35" customWidth="1"/>
    <col min="9" max="9" width="9.140625" style="35" customWidth="1"/>
    <col min="10" max="10" width="11.28125" style="35" bestFit="1" customWidth="1"/>
    <col min="11" max="11" width="11.00390625" style="35" bestFit="1" customWidth="1"/>
    <col min="12" max="12" width="11.28125" style="129" customWidth="1"/>
    <col min="13" max="13" width="11.00390625" style="129" bestFit="1" customWidth="1"/>
    <col min="14" max="14" width="9.421875" style="35" bestFit="1" customWidth="1"/>
    <col min="15" max="16384" width="9.140625" style="35" customWidth="1"/>
  </cols>
  <sheetData>
    <row r="1" spans="1:13" ht="12.75" customHeight="1">
      <c r="A1" s="270" t="s">
        <v>311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13" ht="12.75" customHeight="1">
      <c r="A2" s="269" t="s">
        <v>308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</row>
    <row r="3" spans="1:13" ht="12.75" customHeight="1">
      <c r="A3" s="261" t="s">
        <v>278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</row>
    <row r="4" spans="1:13" ht="24">
      <c r="A4" s="259" t="s">
        <v>43</v>
      </c>
      <c r="B4" s="259"/>
      <c r="C4" s="259"/>
      <c r="D4" s="259"/>
      <c r="E4" s="259"/>
      <c r="F4" s="259"/>
      <c r="G4" s="259"/>
      <c r="H4" s="259"/>
      <c r="I4" s="18" t="s">
        <v>279</v>
      </c>
      <c r="J4" s="259" t="s">
        <v>261</v>
      </c>
      <c r="K4" s="259"/>
      <c r="L4" s="260" t="s">
        <v>262</v>
      </c>
      <c r="M4" s="260"/>
    </row>
    <row r="5" spans="1:13" ht="12">
      <c r="A5" s="259"/>
      <c r="B5" s="259"/>
      <c r="C5" s="259"/>
      <c r="D5" s="259"/>
      <c r="E5" s="259"/>
      <c r="F5" s="259"/>
      <c r="G5" s="259"/>
      <c r="H5" s="259"/>
      <c r="I5" s="18"/>
      <c r="J5" s="126" t="s">
        <v>294</v>
      </c>
      <c r="K5" s="126" t="s">
        <v>257</v>
      </c>
      <c r="L5" s="126" t="s">
        <v>294</v>
      </c>
      <c r="M5" s="130" t="s">
        <v>257</v>
      </c>
    </row>
    <row r="6" spans="1:13" ht="12">
      <c r="A6" s="259">
        <v>1</v>
      </c>
      <c r="B6" s="259"/>
      <c r="C6" s="259"/>
      <c r="D6" s="259"/>
      <c r="E6" s="259"/>
      <c r="F6" s="259"/>
      <c r="G6" s="259"/>
      <c r="H6" s="259"/>
      <c r="I6" s="38">
        <v>2</v>
      </c>
      <c r="J6" s="130"/>
      <c r="K6" s="126">
        <v>6</v>
      </c>
      <c r="L6" s="130"/>
      <c r="M6" s="130">
        <v>6</v>
      </c>
    </row>
    <row r="7" spans="1:13" ht="12">
      <c r="A7" s="223" t="s">
        <v>281</v>
      </c>
      <c r="B7" s="224"/>
      <c r="C7" s="224"/>
      <c r="D7" s="224"/>
      <c r="E7" s="224"/>
      <c r="F7" s="224"/>
      <c r="G7" s="224"/>
      <c r="H7" s="241"/>
      <c r="I7" s="3">
        <v>111</v>
      </c>
      <c r="J7" s="132">
        <f>SUM(J8:J9)</f>
        <v>69887167</v>
      </c>
      <c r="K7" s="132">
        <f>SUM(K8:K9)</f>
        <v>35421762</v>
      </c>
      <c r="L7" s="132">
        <f>SUM(L8:L9)</f>
        <v>64246700</v>
      </c>
      <c r="M7" s="132">
        <f>SUM(M8:M9)</f>
        <v>34228394</v>
      </c>
    </row>
    <row r="8" spans="1:13" ht="12">
      <c r="A8" s="230" t="s">
        <v>119</v>
      </c>
      <c r="B8" s="231"/>
      <c r="C8" s="231"/>
      <c r="D8" s="231"/>
      <c r="E8" s="231"/>
      <c r="F8" s="231"/>
      <c r="G8" s="231"/>
      <c r="H8" s="232"/>
      <c r="I8" s="1">
        <v>112</v>
      </c>
      <c r="J8" s="134">
        <v>67643861</v>
      </c>
      <c r="K8" s="133">
        <v>34924968</v>
      </c>
      <c r="L8" s="134">
        <f>73247604-9264839-663952-59908</f>
        <v>63258905</v>
      </c>
      <c r="M8" s="134">
        <v>33817503</v>
      </c>
    </row>
    <row r="9" spans="1:13" ht="12">
      <c r="A9" s="230" t="s">
        <v>87</v>
      </c>
      <c r="B9" s="231"/>
      <c r="C9" s="231"/>
      <c r="D9" s="231"/>
      <c r="E9" s="231"/>
      <c r="F9" s="231"/>
      <c r="G9" s="231"/>
      <c r="H9" s="232"/>
      <c r="I9" s="1">
        <v>113</v>
      </c>
      <c r="J9" s="134">
        <v>2243306</v>
      </c>
      <c r="K9" s="133">
        <v>496794</v>
      </c>
      <c r="L9" s="134">
        <v>987795</v>
      </c>
      <c r="M9" s="134">
        <v>410891</v>
      </c>
    </row>
    <row r="10" spans="1:14" ht="12">
      <c r="A10" s="230" t="s">
        <v>282</v>
      </c>
      <c r="B10" s="231"/>
      <c r="C10" s="231"/>
      <c r="D10" s="231"/>
      <c r="E10" s="231"/>
      <c r="F10" s="231"/>
      <c r="G10" s="231"/>
      <c r="H10" s="232"/>
      <c r="I10" s="1">
        <v>114</v>
      </c>
      <c r="J10" s="132">
        <f>J11+J12+J16+J20+J21+J22+J25+J26</f>
        <v>68125365</v>
      </c>
      <c r="K10" s="132">
        <f>K11+K12+K16+K20+K21+K22+K25+K26</f>
        <v>35067924</v>
      </c>
      <c r="L10" s="132">
        <f>L11+L12+L16+L20+L21+L22+L25+L26</f>
        <v>61655981</v>
      </c>
      <c r="M10" s="132">
        <f>M11+M12+M16+M20+M21+M22+M25+M26</f>
        <v>31333114</v>
      </c>
      <c r="N10" s="135"/>
    </row>
    <row r="11" spans="1:13" ht="12">
      <c r="A11" s="230" t="s">
        <v>88</v>
      </c>
      <c r="B11" s="231"/>
      <c r="C11" s="231"/>
      <c r="D11" s="231"/>
      <c r="E11" s="231"/>
      <c r="F11" s="231"/>
      <c r="G11" s="231"/>
      <c r="H11" s="232"/>
      <c r="I11" s="1">
        <v>115</v>
      </c>
      <c r="J11" s="134">
        <v>0</v>
      </c>
      <c r="K11" s="133">
        <v>0</v>
      </c>
      <c r="L11" s="134"/>
      <c r="M11" s="134"/>
    </row>
    <row r="12" spans="1:13" ht="12">
      <c r="A12" s="230" t="s">
        <v>283</v>
      </c>
      <c r="B12" s="231"/>
      <c r="C12" s="231"/>
      <c r="D12" s="231"/>
      <c r="E12" s="231"/>
      <c r="F12" s="231"/>
      <c r="G12" s="231"/>
      <c r="H12" s="232"/>
      <c r="I12" s="1">
        <v>116</v>
      </c>
      <c r="J12" s="132">
        <f>SUM(J13:J15)</f>
        <v>30864461</v>
      </c>
      <c r="K12" s="132">
        <f>SUM(K13:K15)</f>
        <v>15823312</v>
      </c>
      <c r="L12" s="132">
        <f>SUM(L13:L15)</f>
        <v>29850034</v>
      </c>
      <c r="M12" s="132">
        <f>SUM(M13:M15)</f>
        <v>15238873</v>
      </c>
    </row>
    <row r="13" spans="1:13" ht="12">
      <c r="A13" s="227" t="s">
        <v>115</v>
      </c>
      <c r="B13" s="228"/>
      <c r="C13" s="228"/>
      <c r="D13" s="228"/>
      <c r="E13" s="228"/>
      <c r="F13" s="228"/>
      <c r="G13" s="228"/>
      <c r="H13" s="229"/>
      <c r="I13" s="1">
        <v>117</v>
      </c>
      <c r="J13" s="134">
        <v>12700668</v>
      </c>
      <c r="K13" s="133">
        <v>6436045</v>
      </c>
      <c r="L13" s="134">
        <v>11500439</v>
      </c>
      <c r="M13" s="134">
        <v>5842943</v>
      </c>
    </row>
    <row r="14" spans="1:13" ht="12">
      <c r="A14" s="227" t="s">
        <v>116</v>
      </c>
      <c r="B14" s="228"/>
      <c r="C14" s="228"/>
      <c r="D14" s="228"/>
      <c r="E14" s="228"/>
      <c r="F14" s="228"/>
      <c r="G14" s="228"/>
      <c r="H14" s="229"/>
      <c r="I14" s="1">
        <v>118</v>
      </c>
      <c r="J14" s="134">
        <v>1075222</v>
      </c>
      <c r="K14" s="133">
        <v>565287</v>
      </c>
      <c r="L14" s="134">
        <v>521487</v>
      </c>
      <c r="M14" s="134">
        <v>300480</v>
      </c>
    </row>
    <row r="15" spans="1:13" ht="12">
      <c r="A15" s="227" t="s">
        <v>45</v>
      </c>
      <c r="B15" s="228"/>
      <c r="C15" s="228"/>
      <c r="D15" s="228"/>
      <c r="E15" s="228"/>
      <c r="F15" s="228"/>
      <c r="G15" s="228"/>
      <c r="H15" s="229"/>
      <c r="I15" s="1">
        <v>119</v>
      </c>
      <c r="J15" s="134">
        <v>17088571</v>
      </c>
      <c r="K15" s="133">
        <v>8821980</v>
      </c>
      <c r="L15" s="134">
        <f>27816807-9264839-663952-59908</f>
        <v>17828108</v>
      </c>
      <c r="M15" s="134">
        <v>9095450</v>
      </c>
    </row>
    <row r="16" spans="1:13" ht="12">
      <c r="A16" s="230" t="s">
        <v>284</v>
      </c>
      <c r="B16" s="231"/>
      <c r="C16" s="231"/>
      <c r="D16" s="231"/>
      <c r="E16" s="231"/>
      <c r="F16" s="231"/>
      <c r="G16" s="231"/>
      <c r="H16" s="232"/>
      <c r="I16" s="1">
        <v>120</v>
      </c>
      <c r="J16" s="132">
        <f>SUM(J17:J19)</f>
        <v>28453156</v>
      </c>
      <c r="K16" s="132">
        <f>SUM(K17:K19)</f>
        <v>14024021</v>
      </c>
      <c r="L16" s="132">
        <f>SUM(L17:L19)</f>
        <v>24585879</v>
      </c>
      <c r="M16" s="132">
        <f>SUM(M17:M19)</f>
        <v>12300164</v>
      </c>
    </row>
    <row r="17" spans="1:13" ht="12">
      <c r="A17" s="227" t="s">
        <v>46</v>
      </c>
      <c r="B17" s="228"/>
      <c r="C17" s="228"/>
      <c r="D17" s="228"/>
      <c r="E17" s="228"/>
      <c r="F17" s="228"/>
      <c r="G17" s="228"/>
      <c r="H17" s="229"/>
      <c r="I17" s="1">
        <v>121</v>
      </c>
      <c r="J17" s="134">
        <v>16479136</v>
      </c>
      <c r="K17" s="133">
        <v>8143994</v>
      </c>
      <c r="L17" s="134">
        <v>14587876</v>
      </c>
      <c r="M17" s="134">
        <v>7297744</v>
      </c>
    </row>
    <row r="18" spans="1:13" ht="12">
      <c r="A18" s="227" t="s">
        <v>47</v>
      </c>
      <c r="B18" s="228"/>
      <c r="C18" s="228"/>
      <c r="D18" s="228"/>
      <c r="E18" s="228"/>
      <c r="F18" s="228"/>
      <c r="G18" s="228"/>
      <c r="H18" s="229"/>
      <c r="I18" s="1">
        <v>122</v>
      </c>
      <c r="J18" s="134">
        <v>7936284</v>
      </c>
      <c r="K18" s="133">
        <v>3958169</v>
      </c>
      <c r="L18" s="134">
        <v>6753167</v>
      </c>
      <c r="M18" s="134">
        <v>3379792</v>
      </c>
    </row>
    <row r="19" spans="1:13" ht="12">
      <c r="A19" s="227" t="s">
        <v>48</v>
      </c>
      <c r="B19" s="228"/>
      <c r="C19" s="228"/>
      <c r="D19" s="228"/>
      <c r="E19" s="228"/>
      <c r="F19" s="228"/>
      <c r="G19" s="228"/>
      <c r="H19" s="229"/>
      <c r="I19" s="1">
        <v>123</v>
      </c>
      <c r="J19" s="134">
        <v>4037736</v>
      </c>
      <c r="K19" s="133">
        <v>1921858</v>
      </c>
      <c r="L19" s="134">
        <v>3244836</v>
      </c>
      <c r="M19" s="134">
        <v>1622628</v>
      </c>
    </row>
    <row r="20" spans="1:13" ht="12">
      <c r="A20" s="230" t="s">
        <v>89</v>
      </c>
      <c r="B20" s="231"/>
      <c r="C20" s="231"/>
      <c r="D20" s="231"/>
      <c r="E20" s="231"/>
      <c r="F20" s="231"/>
      <c r="G20" s="231"/>
      <c r="H20" s="232"/>
      <c r="I20" s="1">
        <v>124</v>
      </c>
      <c r="J20" s="134">
        <v>3075041</v>
      </c>
      <c r="K20" s="133">
        <v>1536903</v>
      </c>
      <c r="L20" s="134">
        <v>3394796</v>
      </c>
      <c r="M20" s="134">
        <v>1696472</v>
      </c>
    </row>
    <row r="21" spans="1:13" ht="12">
      <c r="A21" s="230" t="s">
        <v>90</v>
      </c>
      <c r="B21" s="231"/>
      <c r="C21" s="231"/>
      <c r="D21" s="231"/>
      <c r="E21" s="231"/>
      <c r="F21" s="231"/>
      <c r="G21" s="231"/>
      <c r="H21" s="232"/>
      <c r="I21" s="1">
        <v>125</v>
      </c>
      <c r="J21" s="134">
        <v>3704207</v>
      </c>
      <c r="K21" s="133">
        <v>1994260</v>
      </c>
      <c r="L21" s="134">
        <v>3391836</v>
      </c>
      <c r="M21" s="134">
        <v>1736377</v>
      </c>
    </row>
    <row r="22" spans="1:13" ht="12">
      <c r="A22" s="230" t="s">
        <v>285</v>
      </c>
      <c r="B22" s="231"/>
      <c r="C22" s="231"/>
      <c r="D22" s="231"/>
      <c r="E22" s="231"/>
      <c r="F22" s="231"/>
      <c r="G22" s="231"/>
      <c r="H22" s="232"/>
      <c r="I22" s="1">
        <v>126</v>
      </c>
      <c r="J22" s="132">
        <f>SUM(J23:J24)</f>
        <v>2028500</v>
      </c>
      <c r="K22" s="132">
        <f>SUM(K23:K24)</f>
        <v>1701374</v>
      </c>
      <c r="L22" s="132">
        <f>SUM(L23:L24)</f>
        <v>399471</v>
      </c>
      <c r="M22" s="132">
        <f>SUM(M23:M24)</f>
        <v>332852</v>
      </c>
    </row>
    <row r="23" spans="1:13" ht="12">
      <c r="A23" s="227" t="s">
        <v>106</v>
      </c>
      <c r="B23" s="228"/>
      <c r="C23" s="228"/>
      <c r="D23" s="228"/>
      <c r="E23" s="228"/>
      <c r="F23" s="228"/>
      <c r="G23" s="228"/>
      <c r="H23" s="229"/>
      <c r="I23" s="1">
        <v>127</v>
      </c>
      <c r="J23" s="134">
        <v>0</v>
      </c>
      <c r="K23" s="133">
        <v>0</v>
      </c>
      <c r="L23" s="134"/>
      <c r="M23" s="134">
        <v>0</v>
      </c>
    </row>
    <row r="24" spans="1:13" ht="12">
      <c r="A24" s="227" t="s">
        <v>107</v>
      </c>
      <c r="B24" s="228"/>
      <c r="C24" s="228"/>
      <c r="D24" s="228"/>
      <c r="E24" s="228"/>
      <c r="F24" s="228"/>
      <c r="G24" s="228"/>
      <c r="H24" s="229"/>
      <c r="I24" s="1">
        <v>128</v>
      </c>
      <c r="J24" s="134">
        <v>2028500</v>
      </c>
      <c r="K24" s="133">
        <v>1701374</v>
      </c>
      <c r="L24" s="134">
        <v>399471</v>
      </c>
      <c r="M24" s="134">
        <v>332852</v>
      </c>
    </row>
    <row r="25" spans="1:13" ht="12">
      <c r="A25" s="230" t="s">
        <v>91</v>
      </c>
      <c r="B25" s="231"/>
      <c r="C25" s="231"/>
      <c r="D25" s="231"/>
      <c r="E25" s="231"/>
      <c r="F25" s="231"/>
      <c r="G25" s="231"/>
      <c r="H25" s="232"/>
      <c r="I25" s="1">
        <v>129</v>
      </c>
      <c r="J25" s="134">
        <v>0</v>
      </c>
      <c r="K25" s="133">
        <v>0</v>
      </c>
      <c r="L25" s="134"/>
      <c r="M25" s="134">
        <v>0</v>
      </c>
    </row>
    <row r="26" spans="1:13" ht="12">
      <c r="A26" s="230" t="s">
        <v>34</v>
      </c>
      <c r="B26" s="231"/>
      <c r="C26" s="231"/>
      <c r="D26" s="231"/>
      <c r="E26" s="231"/>
      <c r="F26" s="231"/>
      <c r="G26" s="231"/>
      <c r="H26" s="232"/>
      <c r="I26" s="1">
        <v>130</v>
      </c>
      <c r="J26" s="134">
        <v>0</v>
      </c>
      <c r="K26" s="133">
        <v>-11946</v>
      </c>
      <c r="L26" s="134">
        <v>33965</v>
      </c>
      <c r="M26" s="134">
        <v>28376</v>
      </c>
    </row>
    <row r="27" spans="1:13" ht="12">
      <c r="A27" s="230" t="s">
        <v>286</v>
      </c>
      <c r="B27" s="231"/>
      <c r="C27" s="231"/>
      <c r="D27" s="231"/>
      <c r="E27" s="231"/>
      <c r="F27" s="231"/>
      <c r="G27" s="231"/>
      <c r="H27" s="232"/>
      <c r="I27" s="1">
        <v>131</v>
      </c>
      <c r="J27" s="132">
        <f>SUM(J28:J32)</f>
        <v>2456700</v>
      </c>
      <c r="K27" s="132">
        <f>SUM(K28:K32)</f>
        <v>1856697</v>
      </c>
      <c r="L27" s="132">
        <f>SUM(L28:L32)</f>
        <v>1360588</v>
      </c>
      <c r="M27" s="132">
        <f>SUM(M28:M32)</f>
        <v>758419</v>
      </c>
    </row>
    <row r="28" spans="1:13" ht="23.25" customHeight="1">
      <c r="A28" s="230" t="s">
        <v>177</v>
      </c>
      <c r="B28" s="231"/>
      <c r="C28" s="231"/>
      <c r="D28" s="231"/>
      <c r="E28" s="231"/>
      <c r="F28" s="231"/>
      <c r="G28" s="231"/>
      <c r="H28" s="232"/>
      <c r="I28" s="1">
        <v>132</v>
      </c>
      <c r="J28" s="134">
        <v>697406</v>
      </c>
      <c r="K28" s="133">
        <v>233590</v>
      </c>
      <c r="L28" s="134">
        <f>1045613-92605</f>
        <v>953008</v>
      </c>
      <c r="M28" s="134">
        <v>479137</v>
      </c>
    </row>
    <row r="29" spans="1:13" ht="30.75" customHeight="1">
      <c r="A29" s="230" t="s">
        <v>120</v>
      </c>
      <c r="B29" s="231"/>
      <c r="C29" s="231"/>
      <c r="D29" s="231"/>
      <c r="E29" s="231"/>
      <c r="F29" s="231"/>
      <c r="G29" s="231"/>
      <c r="H29" s="232"/>
      <c r="I29" s="1">
        <v>133</v>
      </c>
      <c r="J29" s="134">
        <v>1602786</v>
      </c>
      <c r="K29" s="133">
        <v>1466599</v>
      </c>
      <c r="L29" s="134">
        <v>407580</v>
      </c>
      <c r="M29" s="134">
        <v>279282</v>
      </c>
    </row>
    <row r="30" spans="1:13" ht="12">
      <c r="A30" s="230" t="s">
        <v>108</v>
      </c>
      <c r="B30" s="231"/>
      <c r="C30" s="231"/>
      <c r="D30" s="231"/>
      <c r="E30" s="231"/>
      <c r="F30" s="231"/>
      <c r="G30" s="231"/>
      <c r="H30" s="232"/>
      <c r="I30" s="1">
        <v>134</v>
      </c>
      <c r="J30" s="134">
        <v>156508</v>
      </c>
      <c r="K30" s="133">
        <v>156508</v>
      </c>
      <c r="L30" s="134"/>
      <c r="M30" s="134">
        <v>0</v>
      </c>
    </row>
    <row r="31" spans="1:13" ht="12">
      <c r="A31" s="230" t="s">
        <v>173</v>
      </c>
      <c r="B31" s="231"/>
      <c r="C31" s="231"/>
      <c r="D31" s="231"/>
      <c r="E31" s="231"/>
      <c r="F31" s="231"/>
      <c r="G31" s="231"/>
      <c r="H31" s="232"/>
      <c r="I31" s="1">
        <v>135</v>
      </c>
      <c r="J31" s="134">
        <v>0</v>
      </c>
      <c r="K31" s="133">
        <v>0</v>
      </c>
      <c r="L31" s="134"/>
      <c r="M31" s="134">
        <v>0</v>
      </c>
    </row>
    <row r="32" spans="1:13" ht="12">
      <c r="A32" s="230" t="s">
        <v>109</v>
      </c>
      <c r="B32" s="231"/>
      <c r="C32" s="231"/>
      <c r="D32" s="231"/>
      <c r="E32" s="231"/>
      <c r="F32" s="231"/>
      <c r="G32" s="231"/>
      <c r="H32" s="232"/>
      <c r="I32" s="1">
        <v>136</v>
      </c>
      <c r="J32" s="134">
        <v>0</v>
      </c>
      <c r="K32" s="133">
        <v>0</v>
      </c>
      <c r="L32" s="134"/>
      <c r="M32" s="134">
        <v>0</v>
      </c>
    </row>
    <row r="33" spans="1:13" ht="12">
      <c r="A33" s="230" t="s">
        <v>287</v>
      </c>
      <c r="B33" s="231"/>
      <c r="C33" s="231"/>
      <c r="D33" s="231"/>
      <c r="E33" s="231"/>
      <c r="F33" s="231"/>
      <c r="G33" s="231"/>
      <c r="H33" s="232"/>
      <c r="I33" s="1">
        <v>137</v>
      </c>
      <c r="J33" s="132">
        <f>SUM(J34:J37)</f>
        <v>1055435</v>
      </c>
      <c r="K33" s="132">
        <f>SUM(K34:K37)</f>
        <v>473508</v>
      </c>
      <c r="L33" s="132">
        <f>SUM(L34:L37)</f>
        <v>620848</v>
      </c>
      <c r="M33" s="132">
        <f>SUM(M34:M37)</f>
        <v>365766</v>
      </c>
    </row>
    <row r="34" spans="1:13" ht="12">
      <c r="A34" s="230" t="s">
        <v>50</v>
      </c>
      <c r="B34" s="231"/>
      <c r="C34" s="231"/>
      <c r="D34" s="231"/>
      <c r="E34" s="231"/>
      <c r="F34" s="231"/>
      <c r="G34" s="231"/>
      <c r="H34" s="232"/>
      <c r="I34" s="1">
        <v>138</v>
      </c>
      <c r="J34" s="134">
        <v>3073</v>
      </c>
      <c r="K34" s="133">
        <v>1974</v>
      </c>
      <c r="L34" s="134">
        <f>92605-92605</f>
        <v>0</v>
      </c>
      <c r="M34" s="134">
        <v>0</v>
      </c>
    </row>
    <row r="35" spans="1:13" ht="12">
      <c r="A35" s="230" t="s">
        <v>49</v>
      </c>
      <c r="B35" s="231"/>
      <c r="C35" s="231"/>
      <c r="D35" s="231"/>
      <c r="E35" s="231"/>
      <c r="F35" s="231"/>
      <c r="G35" s="231"/>
      <c r="H35" s="232"/>
      <c r="I35" s="1">
        <v>139</v>
      </c>
      <c r="J35" s="134">
        <v>1052362</v>
      </c>
      <c r="K35" s="133">
        <v>471534</v>
      </c>
      <c r="L35" s="134">
        <v>620848</v>
      </c>
      <c r="M35" s="134">
        <v>365766</v>
      </c>
    </row>
    <row r="36" spans="1:13" ht="12">
      <c r="A36" s="230" t="s">
        <v>174</v>
      </c>
      <c r="B36" s="231"/>
      <c r="C36" s="231"/>
      <c r="D36" s="231"/>
      <c r="E36" s="231"/>
      <c r="F36" s="231"/>
      <c r="G36" s="231"/>
      <c r="H36" s="232"/>
      <c r="I36" s="1">
        <v>140</v>
      </c>
      <c r="J36" s="134"/>
      <c r="K36" s="133"/>
      <c r="L36" s="134"/>
      <c r="M36" s="134"/>
    </row>
    <row r="37" spans="1:13" ht="12">
      <c r="A37" s="230" t="s">
        <v>51</v>
      </c>
      <c r="B37" s="231"/>
      <c r="C37" s="231"/>
      <c r="D37" s="231"/>
      <c r="E37" s="231"/>
      <c r="F37" s="231"/>
      <c r="G37" s="231"/>
      <c r="H37" s="232"/>
      <c r="I37" s="1">
        <v>141</v>
      </c>
      <c r="J37" s="134"/>
      <c r="K37" s="133"/>
      <c r="L37" s="134"/>
      <c r="M37" s="134"/>
    </row>
    <row r="38" spans="1:13" ht="12">
      <c r="A38" s="230" t="s">
        <v>153</v>
      </c>
      <c r="B38" s="231"/>
      <c r="C38" s="231"/>
      <c r="D38" s="231"/>
      <c r="E38" s="231"/>
      <c r="F38" s="231"/>
      <c r="G38" s="231"/>
      <c r="H38" s="232"/>
      <c r="I38" s="1">
        <v>142</v>
      </c>
      <c r="J38" s="134"/>
      <c r="K38" s="133"/>
      <c r="L38" s="134"/>
      <c r="M38" s="134"/>
    </row>
    <row r="39" spans="1:13" ht="12">
      <c r="A39" s="230" t="s">
        <v>154</v>
      </c>
      <c r="B39" s="231"/>
      <c r="C39" s="231"/>
      <c r="D39" s="231"/>
      <c r="E39" s="231"/>
      <c r="F39" s="231"/>
      <c r="G39" s="231"/>
      <c r="H39" s="232"/>
      <c r="I39" s="1">
        <v>143</v>
      </c>
      <c r="J39" s="134"/>
      <c r="K39" s="133"/>
      <c r="L39" s="134"/>
      <c r="M39" s="133"/>
    </row>
    <row r="40" spans="1:13" ht="17.25" customHeight="1">
      <c r="A40" s="230" t="s">
        <v>175</v>
      </c>
      <c r="B40" s="231"/>
      <c r="C40" s="231"/>
      <c r="D40" s="231"/>
      <c r="E40" s="231"/>
      <c r="F40" s="231"/>
      <c r="G40" s="231"/>
      <c r="H40" s="232"/>
      <c r="I40" s="1">
        <v>144</v>
      </c>
      <c r="J40" s="134"/>
      <c r="K40" s="133"/>
      <c r="L40" s="134"/>
      <c r="M40" s="133"/>
    </row>
    <row r="41" spans="1:13" ht="12">
      <c r="A41" s="230" t="s">
        <v>176</v>
      </c>
      <c r="B41" s="231"/>
      <c r="C41" s="231"/>
      <c r="D41" s="231"/>
      <c r="E41" s="231"/>
      <c r="F41" s="231"/>
      <c r="G41" s="231"/>
      <c r="H41" s="232"/>
      <c r="I41" s="1">
        <v>145</v>
      </c>
      <c r="J41" s="134"/>
      <c r="K41" s="133"/>
      <c r="L41" s="134"/>
      <c r="M41" s="133"/>
    </row>
    <row r="42" spans="1:14" ht="12">
      <c r="A42" s="230" t="s">
        <v>288</v>
      </c>
      <c r="B42" s="231"/>
      <c r="C42" s="231"/>
      <c r="D42" s="231"/>
      <c r="E42" s="231"/>
      <c r="F42" s="231"/>
      <c r="G42" s="231"/>
      <c r="H42" s="232"/>
      <c r="I42" s="1">
        <v>146</v>
      </c>
      <c r="J42" s="132">
        <f>J7+J27+J38+J40</f>
        <v>72343867</v>
      </c>
      <c r="K42" s="132">
        <f>K7+K27+K38+K40</f>
        <v>37278459</v>
      </c>
      <c r="L42" s="132">
        <f>L7+L27+L38+L40</f>
        <v>65607288</v>
      </c>
      <c r="M42" s="132">
        <f>M7+M27+M38+M40</f>
        <v>34986813</v>
      </c>
      <c r="N42" s="135"/>
    </row>
    <row r="43" spans="1:13" ht="12">
      <c r="A43" s="230" t="s">
        <v>289</v>
      </c>
      <c r="B43" s="231"/>
      <c r="C43" s="231"/>
      <c r="D43" s="231"/>
      <c r="E43" s="231"/>
      <c r="F43" s="231"/>
      <c r="G43" s="231"/>
      <c r="H43" s="232"/>
      <c r="I43" s="1">
        <v>147</v>
      </c>
      <c r="J43" s="132">
        <f>J10+J33+J39+J41</f>
        <v>69180800</v>
      </c>
      <c r="K43" s="132">
        <f>K10+K33+K39+K41</f>
        <v>35541432</v>
      </c>
      <c r="L43" s="132">
        <f>L10+L33+L39+L41</f>
        <v>62276829</v>
      </c>
      <c r="M43" s="132">
        <f>M10+M33+M39+M41</f>
        <v>31698880</v>
      </c>
    </row>
    <row r="44" spans="1:13" ht="12">
      <c r="A44" s="230" t="s">
        <v>290</v>
      </c>
      <c r="B44" s="231"/>
      <c r="C44" s="231"/>
      <c r="D44" s="231"/>
      <c r="E44" s="231"/>
      <c r="F44" s="231"/>
      <c r="G44" s="231"/>
      <c r="H44" s="232"/>
      <c r="I44" s="1">
        <v>148</v>
      </c>
      <c r="J44" s="132">
        <f>J42-J43</f>
        <v>3163067</v>
      </c>
      <c r="K44" s="132">
        <f>K42-K43</f>
        <v>1737027</v>
      </c>
      <c r="L44" s="132">
        <f>L42-L43</f>
        <v>3330459</v>
      </c>
      <c r="M44" s="132">
        <f>M42-M43</f>
        <v>3287933</v>
      </c>
    </row>
    <row r="45" spans="1:13" ht="12">
      <c r="A45" s="238" t="s">
        <v>169</v>
      </c>
      <c r="B45" s="239"/>
      <c r="C45" s="239"/>
      <c r="D45" s="239"/>
      <c r="E45" s="239"/>
      <c r="F45" s="239"/>
      <c r="G45" s="239"/>
      <c r="H45" s="240"/>
      <c r="I45" s="1">
        <v>149</v>
      </c>
      <c r="J45" s="132">
        <f>IF(J42&gt;J43,J42-J43,0)</f>
        <v>3163067</v>
      </c>
      <c r="K45" s="132">
        <f>IF(K42&gt;K43,K42-K43,0)</f>
        <v>1737027</v>
      </c>
      <c r="L45" s="132">
        <f>IF(L42&gt;L43,L42-L43,0)</f>
        <v>3330459</v>
      </c>
      <c r="M45" s="132">
        <f>IF(M42&gt;M43,M42-M43,0)</f>
        <v>3287933</v>
      </c>
    </row>
    <row r="46" spans="1:13" ht="12">
      <c r="A46" s="238" t="s">
        <v>170</v>
      </c>
      <c r="B46" s="239"/>
      <c r="C46" s="239"/>
      <c r="D46" s="239"/>
      <c r="E46" s="239"/>
      <c r="F46" s="239"/>
      <c r="G46" s="239"/>
      <c r="H46" s="240"/>
      <c r="I46" s="1">
        <v>150</v>
      </c>
      <c r="J46" s="134">
        <f>IF(J43&gt;J42,J43-J42,0)</f>
        <v>0</v>
      </c>
      <c r="K46" s="134">
        <f>IF(K43&gt;K42,K43-K42,0)</f>
        <v>0</v>
      </c>
      <c r="L46" s="134">
        <f>IF(L43&gt;L42,L43-L42,0)</f>
        <v>0</v>
      </c>
      <c r="M46" s="134">
        <f>IF(M43&gt;M42,M43-M42,0)</f>
        <v>0</v>
      </c>
    </row>
    <row r="47" spans="1:13" ht="12">
      <c r="A47" s="230" t="s">
        <v>168</v>
      </c>
      <c r="B47" s="231"/>
      <c r="C47" s="231"/>
      <c r="D47" s="231"/>
      <c r="E47" s="231"/>
      <c r="F47" s="231"/>
      <c r="G47" s="231"/>
      <c r="H47" s="232"/>
      <c r="I47" s="1">
        <v>151</v>
      </c>
      <c r="J47" s="133"/>
      <c r="K47" s="133"/>
      <c r="L47" s="133"/>
      <c r="M47" s="133"/>
    </row>
    <row r="48" spans="1:13" ht="12">
      <c r="A48" s="230" t="s">
        <v>291</v>
      </c>
      <c r="B48" s="231"/>
      <c r="C48" s="231"/>
      <c r="D48" s="231"/>
      <c r="E48" s="231"/>
      <c r="F48" s="231"/>
      <c r="G48" s="231"/>
      <c r="H48" s="232"/>
      <c r="I48" s="1">
        <v>152</v>
      </c>
      <c r="J48" s="132">
        <f>J44-J47</f>
        <v>3163067</v>
      </c>
      <c r="K48" s="132">
        <f>K44-K47</f>
        <v>1737027</v>
      </c>
      <c r="L48" s="132">
        <f>L44-L47</f>
        <v>3330459</v>
      </c>
      <c r="M48" s="132">
        <f>M44-M47</f>
        <v>3287933</v>
      </c>
    </row>
    <row r="49" spans="1:13" ht="12">
      <c r="A49" s="238" t="s">
        <v>151</v>
      </c>
      <c r="B49" s="239"/>
      <c r="C49" s="239"/>
      <c r="D49" s="239"/>
      <c r="E49" s="239"/>
      <c r="F49" s="239"/>
      <c r="G49" s="239"/>
      <c r="H49" s="240"/>
      <c r="I49" s="1">
        <v>153</v>
      </c>
      <c r="J49" s="134">
        <f>IF(J48&gt;0,J48,0)</f>
        <v>3163067</v>
      </c>
      <c r="K49" s="134">
        <f>IF(K48&gt;0,K48,0)</f>
        <v>1737027</v>
      </c>
      <c r="L49" s="134">
        <f>IF(L48&gt;0,L48,0)</f>
        <v>3330459</v>
      </c>
      <c r="M49" s="134">
        <f>IF(M48&gt;0,M48,0)</f>
        <v>3287933</v>
      </c>
    </row>
    <row r="50" spans="1:13" ht="12">
      <c r="A50" s="262" t="s">
        <v>171</v>
      </c>
      <c r="B50" s="263"/>
      <c r="C50" s="263"/>
      <c r="D50" s="263"/>
      <c r="E50" s="263"/>
      <c r="F50" s="263"/>
      <c r="G50" s="263"/>
      <c r="H50" s="264"/>
      <c r="I50" s="2">
        <v>154</v>
      </c>
      <c r="J50" s="134">
        <f>IF(J48&lt;0,-J48,0)</f>
        <v>0</v>
      </c>
      <c r="K50" s="134">
        <f>IF(K48&lt;0,-K48,0)</f>
        <v>0</v>
      </c>
      <c r="L50" s="134">
        <f>IF(L48&lt;0,-L48,0)</f>
        <v>0</v>
      </c>
      <c r="M50" s="134">
        <f>IF(M48&lt;0,-M48,0)</f>
        <v>0</v>
      </c>
    </row>
    <row r="51" spans="1:13" ht="12.75" customHeight="1">
      <c r="A51" s="220" t="s">
        <v>255</v>
      </c>
      <c r="B51" s="221"/>
      <c r="C51" s="221"/>
      <c r="D51" s="221"/>
      <c r="E51" s="221"/>
      <c r="F51" s="221"/>
      <c r="G51" s="221"/>
      <c r="H51" s="221"/>
      <c r="I51" s="221"/>
      <c r="J51" s="265"/>
      <c r="K51" s="265"/>
      <c r="L51" s="265"/>
      <c r="M51" s="265"/>
    </row>
    <row r="52" spans="1:13" ht="12.75" customHeight="1">
      <c r="A52" s="223" t="s">
        <v>146</v>
      </c>
      <c r="B52" s="224"/>
      <c r="C52" s="224"/>
      <c r="D52" s="224"/>
      <c r="E52" s="224"/>
      <c r="F52" s="224"/>
      <c r="G52" s="224"/>
      <c r="H52" s="224"/>
      <c r="I52" s="37"/>
      <c r="J52" s="37"/>
      <c r="K52" s="37"/>
      <c r="L52" s="131"/>
      <c r="M52" s="127"/>
    </row>
    <row r="53" spans="1:13" ht="12">
      <c r="A53" s="266" t="s">
        <v>184</v>
      </c>
      <c r="B53" s="267"/>
      <c r="C53" s="267"/>
      <c r="D53" s="267"/>
      <c r="E53" s="267"/>
      <c r="F53" s="267"/>
      <c r="G53" s="267"/>
      <c r="H53" s="268"/>
      <c r="I53" s="1">
        <v>155</v>
      </c>
      <c r="J53" s="5"/>
      <c r="K53" s="5"/>
      <c r="L53" s="5"/>
      <c r="M53" s="5"/>
    </row>
    <row r="54" spans="1:13" ht="12">
      <c r="A54" s="266" t="s">
        <v>185</v>
      </c>
      <c r="B54" s="267"/>
      <c r="C54" s="267"/>
      <c r="D54" s="267"/>
      <c r="E54" s="267"/>
      <c r="F54" s="267"/>
      <c r="G54" s="267"/>
      <c r="H54" s="268"/>
      <c r="I54" s="1">
        <v>156</v>
      </c>
      <c r="J54" s="128"/>
      <c r="K54" s="128"/>
      <c r="L54" s="128"/>
      <c r="M54" s="128"/>
    </row>
    <row r="55" spans="1:13" ht="12.75" customHeight="1">
      <c r="A55" s="220" t="s">
        <v>148</v>
      </c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</row>
    <row r="56" spans="1:13" ht="12">
      <c r="A56" s="223" t="s">
        <v>159</v>
      </c>
      <c r="B56" s="224"/>
      <c r="C56" s="224"/>
      <c r="D56" s="224"/>
      <c r="E56" s="224"/>
      <c r="F56" s="224"/>
      <c r="G56" s="224"/>
      <c r="H56" s="241"/>
      <c r="I56" s="39">
        <v>157</v>
      </c>
      <c r="J56" s="125">
        <f>J48</f>
        <v>3163067</v>
      </c>
      <c r="K56" s="125">
        <f>K48</f>
        <v>1737027</v>
      </c>
      <c r="L56" s="125">
        <f>L48</f>
        <v>3330459</v>
      </c>
      <c r="M56" s="125">
        <f>M48</f>
        <v>3287933</v>
      </c>
    </row>
    <row r="57" spans="1:13" ht="12">
      <c r="A57" s="230" t="s">
        <v>292</v>
      </c>
      <c r="B57" s="231"/>
      <c r="C57" s="231"/>
      <c r="D57" s="231"/>
      <c r="E57" s="231"/>
      <c r="F57" s="231"/>
      <c r="G57" s="231"/>
      <c r="H57" s="232"/>
      <c r="I57" s="1">
        <v>158</v>
      </c>
      <c r="J57" s="17">
        <f>SUM(J58:J64)</f>
        <v>0</v>
      </c>
      <c r="K57" s="17">
        <f>SUM(K58:K64)</f>
        <v>0</v>
      </c>
      <c r="L57" s="17">
        <f>SUM(L58:L64)</f>
        <v>0</v>
      </c>
      <c r="M57" s="17">
        <f>SUM(M58:M64)</f>
        <v>0</v>
      </c>
    </row>
    <row r="58" spans="1:13" ht="12">
      <c r="A58" s="230" t="s">
        <v>178</v>
      </c>
      <c r="B58" s="231"/>
      <c r="C58" s="231"/>
      <c r="D58" s="231"/>
      <c r="E58" s="231"/>
      <c r="F58" s="231"/>
      <c r="G58" s="231"/>
      <c r="H58" s="232"/>
      <c r="I58" s="1">
        <v>159</v>
      </c>
      <c r="J58" s="5"/>
      <c r="K58" s="5"/>
      <c r="L58" s="5"/>
      <c r="M58" s="5"/>
    </row>
    <row r="59" spans="1:13" ht="12">
      <c r="A59" s="230" t="s">
        <v>179</v>
      </c>
      <c r="B59" s="231"/>
      <c r="C59" s="231"/>
      <c r="D59" s="231"/>
      <c r="E59" s="231"/>
      <c r="F59" s="231"/>
      <c r="G59" s="231"/>
      <c r="H59" s="232"/>
      <c r="I59" s="1">
        <v>160</v>
      </c>
      <c r="J59" s="5"/>
      <c r="K59" s="5"/>
      <c r="L59" s="5"/>
      <c r="M59" s="5"/>
    </row>
    <row r="60" spans="1:13" ht="12">
      <c r="A60" s="230" t="s">
        <v>32</v>
      </c>
      <c r="B60" s="231"/>
      <c r="C60" s="231"/>
      <c r="D60" s="231"/>
      <c r="E60" s="231"/>
      <c r="F60" s="231"/>
      <c r="G60" s="231"/>
      <c r="H60" s="232"/>
      <c r="I60" s="1">
        <v>161</v>
      </c>
      <c r="J60" s="5"/>
      <c r="K60" s="5"/>
      <c r="L60" s="5"/>
      <c r="M60" s="5"/>
    </row>
    <row r="61" spans="1:13" ht="12">
      <c r="A61" s="230" t="s">
        <v>180</v>
      </c>
      <c r="B61" s="231"/>
      <c r="C61" s="231"/>
      <c r="D61" s="231"/>
      <c r="E61" s="231"/>
      <c r="F61" s="231"/>
      <c r="G61" s="231"/>
      <c r="H61" s="232"/>
      <c r="I61" s="1">
        <v>162</v>
      </c>
      <c r="J61" s="5"/>
      <c r="K61" s="5"/>
      <c r="L61" s="5"/>
      <c r="M61" s="5"/>
    </row>
    <row r="62" spans="1:13" ht="12">
      <c r="A62" s="230" t="s">
        <v>181</v>
      </c>
      <c r="B62" s="231"/>
      <c r="C62" s="231"/>
      <c r="D62" s="231"/>
      <c r="E62" s="231"/>
      <c r="F62" s="231"/>
      <c r="G62" s="231"/>
      <c r="H62" s="232"/>
      <c r="I62" s="1">
        <v>163</v>
      </c>
      <c r="J62" s="5"/>
      <c r="K62" s="5"/>
      <c r="L62" s="5"/>
      <c r="M62" s="5"/>
    </row>
    <row r="63" spans="1:13" ht="12">
      <c r="A63" s="230" t="s">
        <v>182</v>
      </c>
      <c r="B63" s="231"/>
      <c r="C63" s="231"/>
      <c r="D63" s="231"/>
      <c r="E63" s="231"/>
      <c r="F63" s="231"/>
      <c r="G63" s="231"/>
      <c r="H63" s="232"/>
      <c r="I63" s="1">
        <v>164</v>
      </c>
      <c r="J63" s="5"/>
      <c r="K63" s="5"/>
      <c r="L63" s="5"/>
      <c r="M63" s="5"/>
    </row>
    <row r="64" spans="1:13" ht="12">
      <c r="A64" s="230" t="s">
        <v>183</v>
      </c>
      <c r="B64" s="231"/>
      <c r="C64" s="231"/>
      <c r="D64" s="231"/>
      <c r="E64" s="231"/>
      <c r="F64" s="231"/>
      <c r="G64" s="231"/>
      <c r="H64" s="232"/>
      <c r="I64" s="1">
        <v>165</v>
      </c>
      <c r="J64" s="5"/>
      <c r="K64" s="5"/>
      <c r="L64" s="5"/>
      <c r="M64" s="5"/>
    </row>
    <row r="65" spans="1:13" ht="12">
      <c r="A65" s="230" t="s">
        <v>172</v>
      </c>
      <c r="B65" s="231"/>
      <c r="C65" s="231"/>
      <c r="D65" s="231"/>
      <c r="E65" s="231"/>
      <c r="F65" s="231"/>
      <c r="G65" s="231"/>
      <c r="H65" s="232"/>
      <c r="I65" s="1">
        <v>166</v>
      </c>
      <c r="J65" s="5"/>
      <c r="K65" s="5"/>
      <c r="L65" s="5"/>
      <c r="M65" s="5"/>
    </row>
    <row r="66" spans="1:13" ht="12">
      <c r="A66" s="230" t="s">
        <v>293</v>
      </c>
      <c r="B66" s="231"/>
      <c r="C66" s="231"/>
      <c r="D66" s="231"/>
      <c r="E66" s="231"/>
      <c r="F66" s="231"/>
      <c r="G66" s="231"/>
      <c r="H66" s="232"/>
      <c r="I66" s="1">
        <v>167</v>
      </c>
      <c r="J66" s="17">
        <f>J57-J65</f>
        <v>0</v>
      </c>
      <c r="K66" s="17">
        <f>K57-K65</f>
        <v>0</v>
      </c>
      <c r="L66" s="17">
        <f>L57-L65</f>
        <v>0</v>
      </c>
      <c r="M66" s="17">
        <f>M57-M65</f>
        <v>0</v>
      </c>
    </row>
    <row r="67" spans="1:13" ht="12">
      <c r="A67" s="230" t="s">
        <v>152</v>
      </c>
      <c r="B67" s="231"/>
      <c r="C67" s="231"/>
      <c r="D67" s="231"/>
      <c r="E67" s="231"/>
      <c r="F67" s="231"/>
      <c r="G67" s="231"/>
      <c r="H67" s="232"/>
      <c r="I67" s="1">
        <v>168</v>
      </c>
      <c r="J67" s="19">
        <f>J56+J66</f>
        <v>3163067</v>
      </c>
      <c r="K67" s="19">
        <f>K56+K66</f>
        <v>1737027</v>
      </c>
      <c r="L67" s="19">
        <f>L56+L66</f>
        <v>3330459</v>
      </c>
      <c r="M67" s="19">
        <f>M56+M66</f>
        <v>3287933</v>
      </c>
    </row>
    <row r="68" spans="1:13" ht="12.75" customHeight="1">
      <c r="A68" s="274" t="s">
        <v>256</v>
      </c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</row>
    <row r="69" spans="1:13" ht="12.75" customHeight="1">
      <c r="A69" s="276" t="s">
        <v>147</v>
      </c>
      <c r="B69" s="277"/>
      <c r="C69" s="277"/>
      <c r="D69" s="277"/>
      <c r="E69" s="277"/>
      <c r="F69" s="277"/>
      <c r="G69" s="277"/>
      <c r="H69" s="277"/>
      <c r="I69" s="277"/>
      <c r="J69" s="277"/>
      <c r="K69" s="277"/>
      <c r="L69" s="277"/>
      <c r="M69" s="277"/>
    </row>
    <row r="70" spans="1:13" ht="12">
      <c r="A70" s="266" t="s">
        <v>184</v>
      </c>
      <c r="B70" s="267"/>
      <c r="C70" s="267"/>
      <c r="D70" s="267"/>
      <c r="E70" s="267"/>
      <c r="F70" s="267"/>
      <c r="G70" s="267"/>
      <c r="H70" s="268"/>
      <c r="I70" s="1">
        <v>169</v>
      </c>
      <c r="J70" s="5">
        <f>J67+3643</f>
        <v>3166710</v>
      </c>
      <c r="K70" s="5">
        <f>K67-K71</f>
        <v>1734033</v>
      </c>
      <c r="L70" s="5">
        <f>L56-L71</f>
        <v>3323341</v>
      </c>
      <c r="M70" s="5">
        <f>M56-M71</f>
        <v>3275873</v>
      </c>
    </row>
    <row r="71" spans="1:13" ht="12">
      <c r="A71" s="271" t="s">
        <v>185</v>
      </c>
      <c r="B71" s="272"/>
      <c r="C71" s="272"/>
      <c r="D71" s="272"/>
      <c r="E71" s="272"/>
      <c r="F71" s="272"/>
      <c r="G71" s="272"/>
      <c r="H71" s="273"/>
      <c r="I71" s="4">
        <v>170</v>
      </c>
      <c r="J71" s="128">
        <v>-3643</v>
      </c>
      <c r="K71" s="128">
        <v>2994</v>
      </c>
      <c r="L71" s="128">
        <v>7118</v>
      </c>
      <c r="M71" s="128">
        <v>12060</v>
      </c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2">
    <dataValidation type="whole" operator="greaterThanOrEqual" allowBlank="1" showInputMessage="1" showErrorMessage="1" errorTitle="Pogrešan unos" error="Mogu se unijeti samo cjelobrojne pozitivne vrijednosti." sqref="M42:M46 M7:M38 K7 K12 K16 K22 K27 K42:K46 J7:J46 K33 L7:L46 J48:M50 K10">
      <formula1>0</formula1>
    </dataValidation>
    <dataValidation type="whole" operator="notEqual" allowBlank="1" showInputMessage="1" showErrorMessage="1" errorTitle="Pogrešan unos" error="Mogu se unijeti samo cjelobrojne vrijednosti." sqref="M66:M67 J70:J71 M70 J58:J65 J53:J54 J47:M47 L53:L54 K53 L70:L71 J66:K67 J56:K57 L56:L67 M56:M57">
      <formula1>999999999999</formula1>
    </dataValidation>
  </dataValidations>
  <printOptions/>
  <pageMargins left="0.48" right="0.45" top="1" bottom="1" header="0.5" footer="0.5"/>
  <pageSetup horizontalDpi="600" verticalDpi="600" orientation="portrait" paperSize="9" scale="8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8"/>
  <sheetViews>
    <sheetView view="pageBreakPreview" zoomScale="110" zoomScaleSheetLayoutView="110" workbookViewId="0" topLeftCell="A1">
      <selection activeCell="A5" sqref="A5:H5"/>
    </sheetView>
  </sheetViews>
  <sheetFormatPr defaultColWidth="9.140625" defaultRowHeight="12.75"/>
  <cols>
    <col min="1" max="6" width="9.140625" style="16" customWidth="1"/>
    <col min="7" max="7" width="2.00390625" style="16" customWidth="1"/>
    <col min="8" max="8" width="6.421875" style="16" customWidth="1"/>
    <col min="9" max="9" width="9.140625" style="16" customWidth="1"/>
    <col min="10" max="10" width="10.421875" style="16" customWidth="1"/>
    <col min="11" max="11" width="12.421875" style="16" customWidth="1"/>
    <col min="12" max="16384" width="9.140625" style="16" customWidth="1"/>
  </cols>
  <sheetData>
    <row r="1" spans="1:11" ht="12.75" customHeight="1">
      <c r="A1" s="281" t="s">
        <v>312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1" ht="12.75" customHeight="1">
      <c r="A2" s="282" t="s">
        <v>309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1" ht="12.75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1" ht="12.75" customHeight="1">
      <c r="A4" s="278" t="s">
        <v>278</v>
      </c>
      <c r="B4" s="279"/>
      <c r="C4" s="279"/>
      <c r="D4" s="279"/>
      <c r="E4" s="279"/>
      <c r="F4" s="279"/>
      <c r="G4" s="279"/>
      <c r="H4" s="279"/>
      <c r="I4" s="279"/>
      <c r="J4" s="279"/>
      <c r="K4" s="280"/>
    </row>
    <row r="5" spans="1:11" ht="23.25">
      <c r="A5" s="283" t="s">
        <v>43</v>
      </c>
      <c r="B5" s="283"/>
      <c r="C5" s="283"/>
      <c r="D5" s="283"/>
      <c r="E5" s="283"/>
      <c r="F5" s="283"/>
      <c r="G5" s="283"/>
      <c r="H5" s="283"/>
      <c r="I5" s="20" t="s">
        <v>224</v>
      </c>
      <c r="J5" s="21" t="s">
        <v>261</v>
      </c>
      <c r="K5" s="21" t="s">
        <v>262</v>
      </c>
    </row>
    <row r="6" spans="1:11" ht="12.75">
      <c r="A6" s="284">
        <v>1</v>
      </c>
      <c r="B6" s="284"/>
      <c r="C6" s="284"/>
      <c r="D6" s="284"/>
      <c r="E6" s="284"/>
      <c r="F6" s="284"/>
      <c r="G6" s="284"/>
      <c r="H6" s="284"/>
      <c r="I6" s="22">
        <v>2</v>
      </c>
      <c r="J6" s="23" t="s">
        <v>227</v>
      </c>
      <c r="K6" s="23" t="s">
        <v>228</v>
      </c>
    </row>
    <row r="7" spans="1:11" ht="12.75">
      <c r="A7" s="220" t="s">
        <v>121</v>
      </c>
      <c r="B7" s="221"/>
      <c r="C7" s="221"/>
      <c r="D7" s="221"/>
      <c r="E7" s="221"/>
      <c r="F7" s="221"/>
      <c r="G7" s="221"/>
      <c r="H7" s="221"/>
      <c r="I7" s="285"/>
      <c r="J7" s="285"/>
      <c r="K7" s="286"/>
    </row>
    <row r="8" spans="1:11" ht="12.75">
      <c r="A8" s="227" t="s">
        <v>27</v>
      </c>
      <c r="B8" s="228"/>
      <c r="C8" s="228"/>
      <c r="D8" s="228"/>
      <c r="E8" s="228"/>
      <c r="F8" s="228"/>
      <c r="G8" s="228"/>
      <c r="H8" s="228"/>
      <c r="I8" s="1">
        <v>1</v>
      </c>
      <c r="J8" s="17">
        <v>1590567</v>
      </c>
      <c r="K8" s="17">
        <f>RDG!L45</f>
        <v>3330459</v>
      </c>
    </row>
    <row r="9" spans="1:11" ht="12.75">
      <c r="A9" s="227" t="s">
        <v>28</v>
      </c>
      <c r="B9" s="228"/>
      <c r="C9" s="228"/>
      <c r="D9" s="228"/>
      <c r="E9" s="228"/>
      <c r="F9" s="228"/>
      <c r="G9" s="228"/>
      <c r="H9" s="228"/>
      <c r="I9" s="1">
        <v>2</v>
      </c>
      <c r="J9" s="5">
        <v>5301786</v>
      </c>
      <c r="K9" s="5">
        <f>RDG!L20</f>
        <v>3394796</v>
      </c>
    </row>
    <row r="10" spans="1:11" ht="12.75">
      <c r="A10" s="227" t="s">
        <v>29</v>
      </c>
      <c r="B10" s="228"/>
      <c r="C10" s="228"/>
      <c r="D10" s="228"/>
      <c r="E10" s="228"/>
      <c r="F10" s="228"/>
      <c r="G10" s="228"/>
      <c r="H10" s="228"/>
      <c r="I10" s="1">
        <v>3</v>
      </c>
      <c r="J10" s="5">
        <v>995196</v>
      </c>
      <c r="K10" s="5"/>
    </row>
    <row r="11" spans="1:11" ht="12.75">
      <c r="A11" s="227" t="s">
        <v>30</v>
      </c>
      <c r="B11" s="228"/>
      <c r="C11" s="228"/>
      <c r="D11" s="228"/>
      <c r="E11" s="228"/>
      <c r="F11" s="228"/>
      <c r="G11" s="228"/>
      <c r="H11" s="228"/>
      <c r="I11" s="1">
        <v>4</v>
      </c>
      <c r="J11" s="5">
        <v>58238</v>
      </c>
      <c r="K11" s="5"/>
    </row>
    <row r="12" spans="1:11" ht="12.75">
      <c r="A12" s="227" t="s">
        <v>31</v>
      </c>
      <c r="B12" s="228"/>
      <c r="C12" s="228"/>
      <c r="D12" s="228"/>
      <c r="E12" s="228"/>
      <c r="F12" s="228"/>
      <c r="G12" s="228"/>
      <c r="H12" s="228"/>
      <c r="I12" s="1">
        <v>5</v>
      </c>
      <c r="J12" s="5">
        <v>835998</v>
      </c>
      <c r="K12" s="5">
        <v>1066879</v>
      </c>
    </row>
    <row r="13" spans="1:11" ht="12.75">
      <c r="A13" s="227" t="s">
        <v>35</v>
      </c>
      <c r="B13" s="228"/>
      <c r="C13" s="228"/>
      <c r="D13" s="228"/>
      <c r="E13" s="228"/>
      <c r="F13" s="228"/>
      <c r="G13" s="228"/>
      <c r="H13" s="228"/>
      <c r="I13" s="1">
        <v>6</v>
      </c>
      <c r="J13" s="5">
        <v>280431</v>
      </c>
      <c r="K13" s="135">
        <f>26108+403866+723180</f>
        <v>1153154</v>
      </c>
    </row>
    <row r="14" spans="1:11" ht="12.75">
      <c r="A14" s="230" t="s">
        <v>122</v>
      </c>
      <c r="B14" s="231"/>
      <c r="C14" s="231"/>
      <c r="D14" s="231"/>
      <c r="E14" s="231"/>
      <c r="F14" s="231"/>
      <c r="G14" s="231"/>
      <c r="H14" s="231"/>
      <c r="I14" s="1">
        <v>7</v>
      </c>
      <c r="J14" s="123">
        <f>SUM(J8:J13)</f>
        <v>9062216</v>
      </c>
      <c r="K14" s="123">
        <f>SUM(K8:K13)</f>
        <v>8945288</v>
      </c>
    </row>
    <row r="15" spans="1:11" ht="12.75">
      <c r="A15" s="227" t="s">
        <v>36</v>
      </c>
      <c r="B15" s="228"/>
      <c r="C15" s="228"/>
      <c r="D15" s="228"/>
      <c r="E15" s="228"/>
      <c r="F15" s="228"/>
      <c r="G15" s="228"/>
      <c r="H15" s="228"/>
      <c r="I15" s="1">
        <v>8</v>
      </c>
      <c r="J15" s="5">
        <v>7546350</v>
      </c>
      <c r="K15" s="5">
        <f>2284068</f>
        <v>2284068</v>
      </c>
    </row>
    <row r="16" spans="1:11" ht="12.75">
      <c r="A16" s="227" t="s">
        <v>37</v>
      </c>
      <c r="B16" s="228"/>
      <c r="C16" s="228"/>
      <c r="D16" s="228"/>
      <c r="E16" s="228"/>
      <c r="F16" s="228"/>
      <c r="G16" s="228"/>
      <c r="H16" s="228"/>
      <c r="I16" s="1">
        <v>9</v>
      </c>
      <c r="J16" s="5">
        <v>2589459</v>
      </c>
      <c r="K16" s="5">
        <v>2720549</v>
      </c>
    </row>
    <row r="17" spans="1:11" ht="12.75">
      <c r="A17" s="227" t="s">
        <v>38</v>
      </c>
      <c r="B17" s="228"/>
      <c r="C17" s="228"/>
      <c r="D17" s="228"/>
      <c r="E17" s="228"/>
      <c r="F17" s="228"/>
      <c r="G17" s="228"/>
      <c r="H17" s="228"/>
      <c r="I17" s="1">
        <v>10</v>
      </c>
      <c r="J17" s="5"/>
      <c r="K17" s="5"/>
    </row>
    <row r="18" spans="1:11" ht="12.75">
      <c r="A18" s="227" t="s">
        <v>39</v>
      </c>
      <c r="B18" s="228"/>
      <c r="C18" s="228"/>
      <c r="D18" s="228"/>
      <c r="E18" s="228"/>
      <c r="F18" s="228"/>
      <c r="G18" s="228"/>
      <c r="H18" s="228"/>
      <c r="I18" s="1">
        <v>11</v>
      </c>
      <c r="J18" s="5">
        <v>13903746</v>
      </c>
      <c r="K18" s="5">
        <f>1431694+154920-227242</f>
        <v>1359372</v>
      </c>
    </row>
    <row r="19" spans="1:11" ht="12.75">
      <c r="A19" s="230" t="s">
        <v>123</v>
      </c>
      <c r="B19" s="231"/>
      <c r="C19" s="231"/>
      <c r="D19" s="231"/>
      <c r="E19" s="231"/>
      <c r="F19" s="231"/>
      <c r="G19" s="231"/>
      <c r="H19" s="231"/>
      <c r="I19" s="1">
        <v>12</v>
      </c>
      <c r="J19" s="123">
        <f>SUM(J15:J18)</f>
        <v>24039555</v>
      </c>
      <c r="K19" s="123">
        <f>SUM(K15:K18)</f>
        <v>6363989</v>
      </c>
    </row>
    <row r="20" spans="1:11" ht="12.75">
      <c r="A20" s="230" t="s">
        <v>23</v>
      </c>
      <c r="B20" s="231"/>
      <c r="C20" s="231"/>
      <c r="D20" s="231"/>
      <c r="E20" s="231"/>
      <c r="F20" s="231"/>
      <c r="G20" s="231"/>
      <c r="H20" s="231"/>
      <c r="I20" s="1">
        <v>13</v>
      </c>
      <c r="J20" s="17">
        <f>IF(J14&gt;J19,J14-J19,0)</f>
        <v>0</v>
      </c>
      <c r="K20" s="17">
        <f>IF(K14&gt;K19,K14-K19,0)</f>
        <v>2581299</v>
      </c>
    </row>
    <row r="21" spans="1:11" ht="12.75">
      <c r="A21" s="230" t="s">
        <v>24</v>
      </c>
      <c r="B21" s="231"/>
      <c r="C21" s="231"/>
      <c r="D21" s="231"/>
      <c r="E21" s="231"/>
      <c r="F21" s="231"/>
      <c r="G21" s="231"/>
      <c r="H21" s="231"/>
      <c r="I21" s="1">
        <v>14</v>
      </c>
      <c r="J21" s="17">
        <f>IF(J19&gt;J14,J19-J14,0)</f>
        <v>14977339</v>
      </c>
      <c r="K21" s="17">
        <f>IF(K19&gt;K14,K19-K14,0)</f>
        <v>0</v>
      </c>
    </row>
    <row r="22" spans="1:11" ht="12.75">
      <c r="A22" s="220" t="s">
        <v>124</v>
      </c>
      <c r="B22" s="221"/>
      <c r="C22" s="221"/>
      <c r="D22" s="221"/>
      <c r="E22" s="221"/>
      <c r="F22" s="221"/>
      <c r="G22" s="221"/>
      <c r="H22" s="221"/>
      <c r="I22" s="285"/>
      <c r="J22" s="285"/>
      <c r="K22" s="286"/>
    </row>
    <row r="23" spans="1:11" ht="12.75">
      <c r="A23" s="227" t="s">
        <v>137</v>
      </c>
      <c r="B23" s="228"/>
      <c r="C23" s="228"/>
      <c r="D23" s="228"/>
      <c r="E23" s="228"/>
      <c r="F23" s="228"/>
      <c r="G23" s="228"/>
      <c r="H23" s="228"/>
      <c r="I23" s="1">
        <v>15</v>
      </c>
      <c r="J23" s="5"/>
      <c r="K23" s="5"/>
    </row>
    <row r="24" spans="1:11" ht="12.75">
      <c r="A24" s="227" t="s">
        <v>138</v>
      </c>
      <c r="B24" s="228"/>
      <c r="C24" s="228"/>
      <c r="D24" s="228"/>
      <c r="E24" s="228"/>
      <c r="F24" s="228"/>
      <c r="G24" s="228"/>
      <c r="H24" s="228"/>
      <c r="I24" s="1">
        <v>16</v>
      </c>
      <c r="J24" s="5"/>
      <c r="K24" s="5"/>
    </row>
    <row r="25" spans="1:11" ht="12.75">
      <c r="A25" s="227" t="s">
        <v>139</v>
      </c>
      <c r="B25" s="228"/>
      <c r="C25" s="228"/>
      <c r="D25" s="228"/>
      <c r="E25" s="228"/>
      <c r="F25" s="228"/>
      <c r="G25" s="228"/>
      <c r="H25" s="228"/>
      <c r="I25" s="1">
        <v>17</v>
      </c>
      <c r="J25" s="5"/>
      <c r="K25" s="5"/>
    </row>
    <row r="26" spans="1:11" ht="12.75">
      <c r="A26" s="227" t="s">
        <v>140</v>
      </c>
      <c r="B26" s="228"/>
      <c r="C26" s="228"/>
      <c r="D26" s="228"/>
      <c r="E26" s="228"/>
      <c r="F26" s="228"/>
      <c r="G26" s="228"/>
      <c r="H26" s="228"/>
      <c r="I26" s="1">
        <v>18</v>
      </c>
      <c r="J26" s="5"/>
      <c r="K26" s="5"/>
    </row>
    <row r="27" spans="1:11" ht="12.75">
      <c r="A27" s="227" t="s">
        <v>141</v>
      </c>
      <c r="B27" s="228"/>
      <c r="C27" s="228"/>
      <c r="D27" s="228"/>
      <c r="E27" s="228"/>
      <c r="F27" s="228"/>
      <c r="G27" s="228"/>
      <c r="H27" s="228"/>
      <c r="I27" s="1">
        <v>19</v>
      </c>
      <c r="J27" s="5">
        <v>14243995</v>
      </c>
      <c r="K27" s="5"/>
    </row>
    <row r="28" spans="1:11" ht="12.75">
      <c r="A28" s="230" t="s">
        <v>127</v>
      </c>
      <c r="B28" s="231"/>
      <c r="C28" s="231"/>
      <c r="D28" s="231"/>
      <c r="E28" s="231"/>
      <c r="F28" s="231"/>
      <c r="G28" s="231"/>
      <c r="H28" s="231"/>
      <c r="I28" s="1">
        <v>20</v>
      </c>
      <c r="J28" s="17">
        <f>SUM(J23:J27)</f>
        <v>14243995</v>
      </c>
      <c r="K28" s="17">
        <f>SUM(K23:K27)</f>
        <v>0</v>
      </c>
    </row>
    <row r="29" spans="1:11" ht="12.75">
      <c r="A29" s="227" t="s">
        <v>94</v>
      </c>
      <c r="B29" s="228"/>
      <c r="C29" s="228"/>
      <c r="D29" s="228"/>
      <c r="E29" s="228"/>
      <c r="F29" s="228"/>
      <c r="G29" s="228"/>
      <c r="H29" s="228"/>
      <c r="I29" s="1">
        <v>21</v>
      </c>
      <c r="J29" s="5">
        <v>512073</v>
      </c>
      <c r="K29" s="5">
        <v>1115061</v>
      </c>
    </row>
    <row r="30" spans="1:11" ht="12.75">
      <c r="A30" s="227" t="s">
        <v>95</v>
      </c>
      <c r="B30" s="228"/>
      <c r="C30" s="228"/>
      <c r="D30" s="228"/>
      <c r="E30" s="228"/>
      <c r="F30" s="228"/>
      <c r="G30" s="228"/>
      <c r="H30" s="228"/>
      <c r="I30" s="1">
        <v>22</v>
      </c>
      <c r="J30" s="5"/>
      <c r="K30" s="5"/>
    </row>
    <row r="31" spans="1:11" ht="12.75">
      <c r="A31" s="227" t="s">
        <v>9</v>
      </c>
      <c r="B31" s="228"/>
      <c r="C31" s="228"/>
      <c r="D31" s="228"/>
      <c r="E31" s="228"/>
      <c r="F31" s="228"/>
      <c r="G31" s="228"/>
      <c r="H31" s="228"/>
      <c r="I31" s="1">
        <v>23</v>
      </c>
      <c r="J31" s="5"/>
      <c r="K31" s="5">
        <f>3137499+76250</f>
        <v>3213749</v>
      </c>
    </row>
    <row r="32" spans="1:11" ht="12.75">
      <c r="A32" s="230" t="s">
        <v>2</v>
      </c>
      <c r="B32" s="231"/>
      <c r="C32" s="231"/>
      <c r="D32" s="231"/>
      <c r="E32" s="231"/>
      <c r="F32" s="231"/>
      <c r="G32" s="231"/>
      <c r="H32" s="231"/>
      <c r="I32" s="1">
        <v>24</v>
      </c>
      <c r="J32" s="17">
        <f>SUM(J29:J31)</f>
        <v>512073</v>
      </c>
      <c r="K32" s="17">
        <f>SUM(K29:K31)</f>
        <v>4328810</v>
      </c>
    </row>
    <row r="33" spans="1:11" ht="12.75">
      <c r="A33" s="230" t="s">
        <v>25</v>
      </c>
      <c r="B33" s="231"/>
      <c r="C33" s="231"/>
      <c r="D33" s="231"/>
      <c r="E33" s="231"/>
      <c r="F33" s="231"/>
      <c r="G33" s="231"/>
      <c r="H33" s="231"/>
      <c r="I33" s="1">
        <v>25</v>
      </c>
      <c r="J33" s="17">
        <f>IF(J28&gt;J32,J28-J32,0)</f>
        <v>13731922</v>
      </c>
      <c r="K33" s="17">
        <f>IF(K28&gt;K32,K28-K32,0)</f>
        <v>0</v>
      </c>
    </row>
    <row r="34" spans="1:11" ht="12.75">
      <c r="A34" s="230" t="s">
        <v>26</v>
      </c>
      <c r="B34" s="231"/>
      <c r="C34" s="231"/>
      <c r="D34" s="231"/>
      <c r="E34" s="231"/>
      <c r="F34" s="231"/>
      <c r="G34" s="231"/>
      <c r="H34" s="231"/>
      <c r="I34" s="1">
        <v>26</v>
      </c>
      <c r="J34" s="17">
        <f>IF(J32&gt;J28,J32-J28,0)</f>
        <v>0</v>
      </c>
      <c r="K34" s="17">
        <f>IF(K32&gt;K28,K32-K28,0)</f>
        <v>4328810</v>
      </c>
    </row>
    <row r="35" spans="1:11" ht="12.75">
      <c r="A35" s="220" t="s">
        <v>125</v>
      </c>
      <c r="B35" s="221"/>
      <c r="C35" s="221"/>
      <c r="D35" s="221"/>
      <c r="E35" s="221"/>
      <c r="F35" s="221"/>
      <c r="G35" s="221"/>
      <c r="H35" s="221"/>
      <c r="I35" s="285"/>
      <c r="J35" s="285"/>
      <c r="K35" s="286"/>
    </row>
    <row r="36" spans="1:11" ht="12.75">
      <c r="A36" s="227" t="s">
        <v>133</v>
      </c>
      <c r="B36" s="228"/>
      <c r="C36" s="228"/>
      <c r="D36" s="228"/>
      <c r="E36" s="228"/>
      <c r="F36" s="228"/>
      <c r="G36" s="228"/>
      <c r="H36" s="228"/>
      <c r="I36" s="1">
        <v>27</v>
      </c>
      <c r="J36" s="5"/>
      <c r="K36" s="5"/>
    </row>
    <row r="37" spans="1:11" ht="12.75">
      <c r="A37" s="227" t="s">
        <v>16</v>
      </c>
      <c r="B37" s="228"/>
      <c r="C37" s="228"/>
      <c r="D37" s="228"/>
      <c r="E37" s="228"/>
      <c r="F37" s="228"/>
      <c r="G37" s="228"/>
      <c r="H37" s="228"/>
      <c r="I37" s="1">
        <v>28</v>
      </c>
      <c r="J37" s="5"/>
      <c r="K37" s="5"/>
    </row>
    <row r="38" spans="1:11" ht="12.75">
      <c r="A38" s="227" t="s">
        <v>17</v>
      </c>
      <c r="B38" s="228"/>
      <c r="C38" s="228"/>
      <c r="D38" s="228"/>
      <c r="E38" s="228"/>
      <c r="F38" s="228"/>
      <c r="G38" s="228"/>
      <c r="H38" s="228"/>
      <c r="I38" s="1">
        <v>29</v>
      </c>
      <c r="J38" s="5"/>
      <c r="K38" s="5"/>
    </row>
    <row r="39" spans="1:11" ht="12.75">
      <c r="A39" s="230" t="s">
        <v>52</v>
      </c>
      <c r="B39" s="231"/>
      <c r="C39" s="231"/>
      <c r="D39" s="231"/>
      <c r="E39" s="231"/>
      <c r="F39" s="231"/>
      <c r="G39" s="231"/>
      <c r="H39" s="231"/>
      <c r="I39" s="1">
        <v>30</v>
      </c>
      <c r="J39" s="17">
        <f>SUM(J36:J38)</f>
        <v>0</v>
      </c>
      <c r="K39" s="17">
        <f>SUM(K36:K38)</f>
        <v>0</v>
      </c>
    </row>
    <row r="40" spans="1:11" ht="12.75">
      <c r="A40" s="227" t="s">
        <v>18</v>
      </c>
      <c r="B40" s="228"/>
      <c r="C40" s="228"/>
      <c r="D40" s="228"/>
      <c r="E40" s="228"/>
      <c r="F40" s="228"/>
      <c r="G40" s="228"/>
      <c r="H40" s="228"/>
      <c r="I40" s="1">
        <v>31</v>
      </c>
      <c r="J40" s="5">
        <v>2694014</v>
      </c>
      <c r="K40" s="5">
        <v>2548133</v>
      </c>
    </row>
    <row r="41" spans="1:11" ht="12.75">
      <c r="A41" s="227" t="s">
        <v>19</v>
      </c>
      <c r="B41" s="228"/>
      <c r="C41" s="228"/>
      <c r="D41" s="228"/>
      <c r="E41" s="228"/>
      <c r="F41" s="228"/>
      <c r="G41" s="228"/>
      <c r="H41" s="228"/>
      <c r="I41" s="1">
        <v>32</v>
      </c>
      <c r="J41" s="5"/>
      <c r="K41" s="5"/>
    </row>
    <row r="42" spans="1:11" ht="12.75">
      <c r="A42" s="227" t="s">
        <v>20</v>
      </c>
      <c r="B42" s="228"/>
      <c r="C42" s="228"/>
      <c r="D42" s="228"/>
      <c r="E42" s="228"/>
      <c r="F42" s="228"/>
      <c r="G42" s="228"/>
      <c r="H42" s="228"/>
      <c r="I42" s="1">
        <v>33</v>
      </c>
      <c r="J42" s="5"/>
      <c r="K42" s="5"/>
    </row>
    <row r="43" spans="1:11" ht="12.75">
      <c r="A43" s="227" t="s">
        <v>21</v>
      </c>
      <c r="B43" s="228"/>
      <c r="C43" s="228"/>
      <c r="D43" s="228"/>
      <c r="E43" s="228"/>
      <c r="F43" s="228"/>
      <c r="G43" s="228"/>
      <c r="H43" s="228"/>
      <c r="I43" s="1">
        <v>34</v>
      </c>
      <c r="J43" s="5"/>
      <c r="K43" s="5"/>
    </row>
    <row r="44" spans="1:11" ht="12.75">
      <c r="A44" s="227" t="s">
        <v>22</v>
      </c>
      <c r="B44" s="228"/>
      <c r="C44" s="228"/>
      <c r="D44" s="228"/>
      <c r="E44" s="228"/>
      <c r="F44" s="228"/>
      <c r="G44" s="228"/>
      <c r="H44" s="228"/>
      <c r="I44" s="1">
        <v>35</v>
      </c>
      <c r="J44" s="5"/>
      <c r="K44" s="5"/>
    </row>
    <row r="45" spans="1:11" ht="12.75">
      <c r="A45" s="230" t="s">
        <v>53</v>
      </c>
      <c r="B45" s="231"/>
      <c r="C45" s="231"/>
      <c r="D45" s="231"/>
      <c r="E45" s="231"/>
      <c r="F45" s="231"/>
      <c r="G45" s="231"/>
      <c r="H45" s="231"/>
      <c r="I45" s="1">
        <v>36</v>
      </c>
      <c r="J45" s="17">
        <f>SUM(J40:J44)</f>
        <v>2694014</v>
      </c>
      <c r="K45" s="17">
        <f>SUM(K40:K44)</f>
        <v>2548133</v>
      </c>
    </row>
    <row r="46" spans="1:11" ht="12.75">
      <c r="A46" s="230" t="s">
        <v>10</v>
      </c>
      <c r="B46" s="231"/>
      <c r="C46" s="231"/>
      <c r="D46" s="231"/>
      <c r="E46" s="231"/>
      <c r="F46" s="231"/>
      <c r="G46" s="231"/>
      <c r="H46" s="231"/>
      <c r="I46" s="1">
        <v>37</v>
      </c>
      <c r="J46" s="17">
        <f>IF(J39&gt;J45,J39-J45,0)</f>
        <v>0</v>
      </c>
      <c r="K46" s="17">
        <f>IF(K39&gt;K45,K39-K45,0)</f>
        <v>0</v>
      </c>
    </row>
    <row r="47" spans="1:11" ht="12.75">
      <c r="A47" s="230" t="s">
        <v>11</v>
      </c>
      <c r="B47" s="231"/>
      <c r="C47" s="231"/>
      <c r="D47" s="231"/>
      <c r="E47" s="231"/>
      <c r="F47" s="231"/>
      <c r="G47" s="231"/>
      <c r="H47" s="231"/>
      <c r="I47" s="1">
        <v>38</v>
      </c>
      <c r="J47" s="17">
        <f>IF(J45&gt;J39,J45-J39,0)</f>
        <v>2694014</v>
      </c>
      <c r="K47" s="17">
        <f>IF(K45&gt;K39,K45-K39,0)</f>
        <v>2548133</v>
      </c>
    </row>
    <row r="48" spans="1:11" ht="12.75">
      <c r="A48" s="227" t="s">
        <v>54</v>
      </c>
      <c r="B48" s="228"/>
      <c r="C48" s="228"/>
      <c r="D48" s="228"/>
      <c r="E48" s="228"/>
      <c r="F48" s="228"/>
      <c r="G48" s="228"/>
      <c r="H48" s="228"/>
      <c r="I48" s="1">
        <v>39</v>
      </c>
      <c r="J48" s="17">
        <f>IF(J20-J21+J33-J34+J46-J47&gt;0,J20-J21+J33-J34+J46-J47,0)</f>
        <v>0</v>
      </c>
      <c r="K48" s="17">
        <f>IF(K20-K21+K33-K34+K46-K47&gt;0,K20-K21+K33-K34+K46-K47,0)</f>
        <v>0</v>
      </c>
    </row>
    <row r="49" spans="1:11" ht="12.75">
      <c r="A49" s="227" t="s">
        <v>55</v>
      </c>
      <c r="B49" s="228"/>
      <c r="C49" s="228"/>
      <c r="D49" s="228"/>
      <c r="E49" s="228"/>
      <c r="F49" s="228"/>
      <c r="G49" s="228"/>
      <c r="H49" s="228"/>
      <c r="I49" s="1">
        <v>40</v>
      </c>
      <c r="J49" s="17">
        <f>IF(J21-J20+J34-J33+J47-J46&gt;0,J21-J20+J34-J33+J47-J46,0)</f>
        <v>3939431</v>
      </c>
      <c r="K49" s="17">
        <f>IF(K21-K20+K34-K33+K47-K46&gt;0,K21-K20+K34-K33+K47-K46,0)</f>
        <v>4295644</v>
      </c>
    </row>
    <row r="50" spans="1:11" ht="12.75">
      <c r="A50" s="227" t="s">
        <v>126</v>
      </c>
      <c r="B50" s="228"/>
      <c r="C50" s="228"/>
      <c r="D50" s="228"/>
      <c r="E50" s="228"/>
      <c r="F50" s="228"/>
      <c r="G50" s="228"/>
      <c r="H50" s="228"/>
      <c r="I50" s="1">
        <v>41</v>
      </c>
      <c r="J50" s="124">
        <v>10419901</v>
      </c>
      <c r="K50" s="124">
        <v>5608237</v>
      </c>
    </row>
    <row r="51" spans="1:11" ht="12.75">
      <c r="A51" s="227" t="s">
        <v>134</v>
      </c>
      <c r="B51" s="228"/>
      <c r="C51" s="228"/>
      <c r="D51" s="228"/>
      <c r="E51" s="228"/>
      <c r="F51" s="228"/>
      <c r="G51" s="228"/>
      <c r="H51" s="228"/>
      <c r="I51" s="1">
        <v>42</v>
      </c>
      <c r="J51" s="5">
        <f>J48</f>
        <v>0</v>
      </c>
      <c r="K51" s="5">
        <f>K48</f>
        <v>0</v>
      </c>
    </row>
    <row r="52" spans="1:11" ht="12.75">
      <c r="A52" s="227" t="s">
        <v>135</v>
      </c>
      <c r="B52" s="228"/>
      <c r="C52" s="228"/>
      <c r="D52" s="228"/>
      <c r="E52" s="228"/>
      <c r="F52" s="228"/>
      <c r="G52" s="228"/>
      <c r="H52" s="228"/>
      <c r="I52" s="1">
        <v>43</v>
      </c>
      <c r="J52" s="5">
        <f>J49</f>
        <v>3939431</v>
      </c>
      <c r="K52" s="5">
        <f>K49</f>
        <v>4295644</v>
      </c>
    </row>
    <row r="53" spans="1:11" ht="12.75">
      <c r="A53" s="233" t="s">
        <v>136</v>
      </c>
      <c r="B53" s="234"/>
      <c r="C53" s="234"/>
      <c r="D53" s="234"/>
      <c r="E53" s="234"/>
      <c r="F53" s="234"/>
      <c r="G53" s="234"/>
      <c r="H53" s="234"/>
      <c r="I53" s="4">
        <v>44</v>
      </c>
      <c r="J53" s="19">
        <f>J50+J51-J52</f>
        <v>6480470</v>
      </c>
      <c r="K53" s="19">
        <f>K50+K51-K52</f>
        <v>1312593</v>
      </c>
    </row>
    <row r="54" ht="12.75">
      <c r="K54" s="122"/>
    </row>
    <row r="55" ht="12.75">
      <c r="K55" s="121"/>
    </row>
    <row r="56" spans="10:11" ht="12.75">
      <c r="J56" s="121"/>
      <c r="K56" s="121"/>
    </row>
    <row r="57" ht="12.75">
      <c r="K57" s="121"/>
    </row>
    <row r="58" ht="12.75">
      <c r="K58" s="121"/>
    </row>
  </sheetData>
  <mergeCells count="52">
    <mergeCell ref="A46:H46"/>
    <mergeCell ref="A47:H47"/>
    <mergeCell ref="A48:H48"/>
    <mergeCell ref="A53:H53"/>
    <mergeCell ref="A49:H49"/>
    <mergeCell ref="A50:H50"/>
    <mergeCell ref="A51:H51"/>
    <mergeCell ref="A52:H52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K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K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K7"/>
    <mergeCell ref="A8:H8"/>
    <mergeCell ref="A9:H9"/>
    <mergeCell ref="A4:K4"/>
    <mergeCell ref="A1:K1"/>
    <mergeCell ref="A2:K2"/>
    <mergeCell ref="A5:H5"/>
  </mergeCells>
  <dataValidations count="2">
    <dataValidation type="whole" operator="notEqual" allowBlank="1" showInputMessage="1" showErrorMessage="1" errorTitle="Pogrešan unos" error="Mogu se unijeti samo cjelobrojne vrijednosti." sqref="J36:K38 J29:K31 J23:K27 J15:K18 J40:K44 K10:K12 J10:J13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9:K39 J45:K49 J32:K34 J28:K28 J14:K14 J19:K21 J8:K9 J53:K53">
      <formula1>0</formula1>
    </dataValidation>
  </dataValidations>
  <printOptions/>
  <pageMargins left="0.75" right="0.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A2" sqref="A2"/>
    </sheetView>
  </sheetViews>
  <sheetFormatPr defaultColWidth="9.140625" defaultRowHeight="12.75"/>
  <cols>
    <col min="1" max="4" width="9.140625" style="26" customWidth="1"/>
    <col min="5" max="5" width="10.140625" style="26" bestFit="1" customWidth="1"/>
    <col min="6" max="9" width="9.140625" style="26" customWidth="1"/>
    <col min="10" max="11" width="9.57421875" style="26" bestFit="1" customWidth="1"/>
    <col min="12" max="16384" width="9.140625" style="26" customWidth="1"/>
  </cols>
  <sheetData>
    <row r="1" spans="1:12" ht="12.75">
      <c r="A1" s="293" t="s">
        <v>313</v>
      </c>
      <c r="B1" s="294"/>
      <c r="C1" s="294"/>
      <c r="D1" s="294"/>
      <c r="E1" s="294"/>
      <c r="F1" s="294"/>
      <c r="G1" s="294"/>
      <c r="H1" s="294"/>
      <c r="I1" s="294"/>
      <c r="J1" s="294"/>
      <c r="K1" s="295"/>
      <c r="L1" s="25"/>
    </row>
    <row r="2" spans="1:12" ht="15.75">
      <c r="A2" s="9"/>
      <c r="B2" s="24"/>
      <c r="C2" s="304" t="s">
        <v>226</v>
      </c>
      <c r="D2" s="304"/>
      <c r="E2" s="27">
        <v>41275</v>
      </c>
      <c r="F2" s="10" t="s">
        <v>196</v>
      </c>
      <c r="G2" s="305">
        <v>41455</v>
      </c>
      <c r="H2" s="306"/>
      <c r="I2" s="24"/>
      <c r="J2" s="24"/>
      <c r="K2" s="24"/>
      <c r="L2" s="28"/>
    </row>
    <row r="3" spans="1:11" ht="23.25">
      <c r="A3" s="307" t="s">
        <v>43</v>
      </c>
      <c r="B3" s="307"/>
      <c r="C3" s="307"/>
      <c r="D3" s="307"/>
      <c r="E3" s="307"/>
      <c r="F3" s="307"/>
      <c r="G3" s="307"/>
      <c r="H3" s="307"/>
      <c r="I3" s="31" t="s">
        <v>249</v>
      </c>
      <c r="J3" s="32" t="s">
        <v>117</v>
      </c>
      <c r="K3" s="32" t="s">
        <v>118</v>
      </c>
    </row>
    <row r="4" spans="1:11" ht="12.75">
      <c r="A4" s="308">
        <v>1</v>
      </c>
      <c r="B4" s="308"/>
      <c r="C4" s="308"/>
      <c r="D4" s="308"/>
      <c r="E4" s="308"/>
      <c r="F4" s="308"/>
      <c r="G4" s="308"/>
      <c r="H4" s="308"/>
      <c r="I4" s="34">
        <v>2</v>
      </c>
      <c r="J4" s="33" t="s">
        <v>227</v>
      </c>
      <c r="K4" s="33" t="s">
        <v>228</v>
      </c>
    </row>
    <row r="5" spans="1:11" ht="12.75">
      <c r="A5" s="296" t="s">
        <v>229</v>
      </c>
      <c r="B5" s="297"/>
      <c r="C5" s="297"/>
      <c r="D5" s="297"/>
      <c r="E5" s="297"/>
      <c r="F5" s="297"/>
      <c r="G5" s="297"/>
      <c r="H5" s="297"/>
      <c r="I5" s="11">
        <v>1</v>
      </c>
      <c r="J5" s="12">
        <v>365478120</v>
      </c>
      <c r="K5" s="12">
        <v>365478120</v>
      </c>
    </row>
    <row r="6" spans="1:11" ht="12.75">
      <c r="A6" s="296" t="s">
        <v>230</v>
      </c>
      <c r="B6" s="297"/>
      <c r="C6" s="297"/>
      <c r="D6" s="297"/>
      <c r="E6" s="297"/>
      <c r="F6" s="297"/>
      <c r="G6" s="297"/>
      <c r="H6" s="297"/>
      <c r="I6" s="11">
        <v>2</v>
      </c>
      <c r="J6" s="13"/>
      <c r="K6" s="13"/>
    </row>
    <row r="7" spans="1:11" ht="12.75">
      <c r="A7" s="296" t="s">
        <v>231</v>
      </c>
      <c r="B7" s="297"/>
      <c r="C7" s="297"/>
      <c r="D7" s="297"/>
      <c r="E7" s="297"/>
      <c r="F7" s="297"/>
      <c r="G7" s="297"/>
      <c r="H7" s="297"/>
      <c r="I7" s="11">
        <v>3</v>
      </c>
      <c r="J7" s="13">
        <f>Bilanca!J72</f>
        <v>1407717</v>
      </c>
      <c r="K7" s="13">
        <f>Bilanca!K72</f>
        <v>1407717</v>
      </c>
    </row>
    <row r="8" spans="1:11" ht="12.75">
      <c r="A8" s="296" t="s">
        <v>232</v>
      </c>
      <c r="B8" s="297"/>
      <c r="C8" s="297"/>
      <c r="D8" s="297"/>
      <c r="E8" s="297"/>
      <c r="F8" s="297"/>
      <c r="G8" s="297"/>
      <c r="H8" s="297"/>
      <c r="I8" s="11">
        <v>4</v>
      </c>
      <c r="J8" s="13">
        <f>Bilanca!J79</f>
        <v>-7591050</v>
      </c>
      <c r="K8" s="13">
        <f>Bilanca!K79</f>
        <v>-7029075</v>
      </c>
    </row>
    <row r="9" spans="1:11" ht="12.75">
      <c r="A9" s="296" t="s">
        <v>233</v>
      </c>
      <c r="B9" s="297"/>
      <c r="C9" s="297"/>
      <c r="D9" s="297"/>
      <c r="E9" s="297"/>
      <c r="F9" s="297"/>
      <c r="G9" s="297"/>
      <c r="H9" s="297"/>
      <c r="I9" s="11">
        <v>5</v>
      </c>
      <c r="J9" s="13">
        <f>Bilanca!J83</f>
        <v>508414</v>
      </c>
      <c r="K9" s="13">
        <f>Bilanca!K83</f>
        <v>3330459</v>
      </c>
    </row>
    <row r="10" spans="1:11" ht="12.75">
      <c r="A10" s="296" t="s">
        <v>234</v>
      </c>
      <c r="B10" s="297"/>
      <c r="C10" s="297"/>
      <c r="D10" s="297"/>
      <c r="E10" s="297"/>
      <c r="F10" s="297"/>
      <c r="G10" s="297"/>
      <c r="H10" s="297"/>
      <c r="I10" s="11">
        <v>6</v>
      </c>
      <c r="J10" s="13"/>
      <c r="K10" s="13"/>
    </row>
    <row r="11" spans="1:11" ht="12.75">
      <c r="A11" s="296" t="s">
        <v>235</v>
      </c>
      <c r="B11" s="297"/>
      <c r="C11" s="297"/>
      <c r="D11" s="297"/>
      <c r="E11" s="297"/>
      <c r="F11" s="297"/>
      <c r="G11" s="297"/>
      <c r="H11" s="297"/>
      <c r="I11" s="11">
        <v>7</v>
      </c>
      <c r="J11" s="13"/>
      <c r="K11" s="13"/>
    </row>
    <row r="12" spans="1:11" ht="12.75">
      <c r="A12" s="296" t="s">
        <v>236</v>
      </c>
      <c r="B12" s="297"/>
      <c r="C12" s="297"/>
      <c r="D12" s="297"/>
      <c r="E12" s="297"/>
      <c r="F12" s="297"/>
      <c r="G12" s="297"/>
      <c r="H12" s="297"/>
      <c r="I12" s="11">
        <v>8</v>
      </c>
      <c r="J12" s="13"/>
      <c r="K12" s="13"/>
    </row>
    <row r="13" spans="1:11" ht="12.75">
      <c r="A13" s="296" t="s">
        <v>237</v>
      </c>
      <c r="B13" s="297"/>
      <c r="C13" s="297"/>
      <c r="D13" s="297"/>
      <c r="E13" s="297"/>
      <c r="F13" s="297"/>
      <c r="G13" s="297"/>
      <c r="H13" s="297"/>
      <c r="I13" s="11">
        <v>9</v>
      </c>
      <c r="J13" s="13"/>
      <c r="K13" s="13"/>
    </row>
    <row r="14" spans="1:11" ht="12.75">
      <c r="A14" s="298" t="s">
        <v>238</v>
      </c>
      <c r="B14" s="299"/>
      <c r="C14" s="299"/>
      <c r="D14" s="299"/>
      <c r="E14" s="299"/>
      <c r="F14" s="299"/>
      <c r="G14" s="299"/>
      <c r="H14" s="299"/>
      <c r="I14" s="11">
        <v>10</v>
      </c>
      <c r="J14" s="29">
        <f>SUM(J5:J13)</f>
        <v>359803201</v>
      </c>
      <c r="K14" s="29">
        <f>SUM(K5:K13)</f>
        <v>363187221</v>
      </c>
    </row>
    <row r="15" spans="1:11" ht="12.75">
      <c r="A15" s="296" t="s">
        <v>239</v>
      </c>
      <c r="B15" s="297"/>
      <c r="C15" s="297"/>
      <c r="D15" s="297"/>
      <c r="E15" s="297"/>
      <c r="F15" s="297"/>
      <c r="G15" s="297"/>
      <c r="H15" s="297"/>
      <c r="I15" s="11">
        <v>11</v>
      </c>
      <c r="J15" s="13"/>
      <c r="K15" s="13"/>
    </row>
    <row r="16" spans="1:11" ht="12.75">
      <c r="A16" s="296" t="s">
        <v>240</v>
      </c>
      <c r="B16" s="297"/>
      <c r="C16" s="297"/>
      <c r="D16" s="297"/>
      <c r="E16" s="297"/>
      <c r="F16" s="297"/>
      <c r="G16" s="297"/>
      <c r="H16" s="297"/>
      <c r="I16" s="11">
        <v>12</v>
      </c>
      <c r="J16" s="13"/>
      <c r="K16" s="13"/>
    </row>
    <row r="17" spans="1:11" ht="12.75">
      <c r="A17" s="296" t="s">
        <v>241</v>
      </c>
      <c r="B17" s="297"/>
      <c r="C17" s="297"/>
      <c r="D17" s="297"/>
      <c r="E17" s="297"/>
      <c r="F17" s="297"/>
      <c r="G17" s="297"/>
      <c r="H17" s="297"/>
      <c r="I17" s="11">
        <v>13</v>
      </c>
      <c r="J17" s="13"/>
      <c r="K17" s="13"/>
    </row>
    <row r="18" spans="1:11" ht="12.75">
      <c r="A18" s="296" t="s">
        <v>242</v>
      </c>
      <c r="B18" s="297"/>
      <c r="C18" s="297"/>
      <c r="D18" s="297"/>
      <c r="E18" s="297"/>
      <c r="F18" s="297"/>
      <c r="G18" s="297"/>
      <c r="H18" s="297"/>
      <c r="I18" s="11">
        <v>14</v>
      </c>
      <c r="J18" s="13"/>
      <c r="K18" s="13"/>
    </row>
    <row r="19" spans="1:11" ht="12.75">
      <c r="A19" s="296" t="s">
        <v>243</v>
      </c>
      <c r="B19" s="297"/>
      <c r="C19" s="297"/>
      <c r="D19" s="297"/>
      <c r="E19" s="297"/>
      <c r="F19" s="297"/>
      <c r="G19" s="297"/>
      <c r="H19" s="297"/>
      <c r="I19" s="11">
        <v>15</v>
      </c>
      <c r="J19" s="13"/>
      <c r="K19" s="13"/>
    </row>
    <row r="20" spans="1:11" ht="12.75">
      <c r="A20" s="296" t="s">
        <v>244</v>
      </c>
      <c r="B20" s="297"/>
      <c r="C20" s="297"/>
      <c r="D20" s="297"/>
      <c r="E20" s="297"/>
      <c r="F20" s="297"/>
      <c r="G20" s="297"/>
      <c r="H20" s="297"/>
      <c r="I20" s="11">
        <v>16</v>
      </c>
      <c r="J20" s="13"/>
      <c r="K20" s="13"/>
    </row>
    <row r="21" spans="1:11" ht="12.75">
      <c r="A21" s="298" t="s">
        <v>245</v>
      </c>
      <c r="B21" s="299"/>
      <c r="C21" s="299"/>
      <c r="D21" s="299"/>
      <c r="E21" s="299"/>
      <c r="F21" s="299"/>
      <c r="G21" s="299"/>
      <c r="H21" s="299"/>
      <c r="I21" s="11">
        <v>17</v>
      </c>
      <c r="J21" s="30">
        <f>SUM(J15:J20)</f>
        <v>0</v>
      </c>
      <c r="K21" s="30">
        <f>SUM(K15:K20)</f>
        <v>0</v>
      </c>
    </row>
    <row r="22" spans="1:11" ht="12.75">
      <c r="A22" s="300"/>
      <c r="B22" s="301"/>
      <c r="C22" s="301"/>
      <c r="D22" s="301"/>
      <c r="E22" s="301"/>
      <c r="F22" s="301"/>
      <c r="G22" s="301"/>
      <c r="H22" s="301"/>
      <c r="I22" s="302"/>
      <c r="J22" s="302"/>
      <c r="K22" s="303"/>
    </row>
    <row r="23" spans="1:11" ht="12.75">
      <c r="A23" s="287" t="s">
        <v>246</v>
      </c>
      <c r="B23" s="288"/>
      <c r="C23" s="288"/>
      <c r="D23" s="288"/>
      <c r="E23" s="288"/>
      <c r="F23" s="288"/>
      <c r="G23" s="288"/>
      <c r="H23" s="288"/>
      <c r="I23" s="14">
        <v>18</v>
      </c>
      <c r="J23" s="5">
        <v>359803201</v>
      </c>
      <c r="K23" s="5">
        <v>363187221</v>
      </c>
    </row>
    <row r="24" spans="1:11" ht="17.25" customHeight="1">
      <c r="A24" s="289" t="s">
        <v>247</v>
      </c>
      <c r="B24" s="290"/>
      <c r="C24" s="290"/>
      <c r="D24" s="290"/>
      <c r="E24" s="290"/>
      <c r="F24" s="290"/>
      <c r="G24" s="290"/>
      <c r="H24" s="290"/>
      <c r="I24" s="15">
        <v>19</v>
      </c>
      <c r="J24" s="128">
        <v>23895</v>
      </c>
      <c r="K24" s="128">
        <v>29666</v>
      </c>
    </row>
    <row r="25" spans="1:11" ht="30" customHeight="1">
      <c r="A25" s="291" t="s">
        <v>248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5:K13 J15:K20 J23:K2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15.75">
      <c r="A2" s="309" t="s">
        <v>225</v>
      </c>
      <c r="B2" s="309"/>
      <c r="C2" s="309"/>
      <c r="D2" s="309"/>
      <c r="E2" s="309"/>
      <c r="F2" s="309"/>
      <c r="G2" s="309"/>
      <c r="H2" s="309"/>
      <c r="I2" s="309"/>
      <c r="J2" s="309"/>
    </row>
    <row r="3" spans="1:10" ht="12.7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2.75" customHeight="1">
      <c r="A4" s="310" t="s">
        <v>258</v>
      </c>
      <c r="B4" s="311"/>
      <c r="C4" s="311"/>
      <c r="D4" s="311"/>
      <c r="E4" s="311"/>
      <c r="F4" s="311"/>
      <c r="G4" s="311"/>
      <c r="H4" s="311"/>
      <c r="I4" s="311"/>
      <c r="J4" s="312"/>
    </row>
    <row r="5" spans="1:10" ht="12.75" customHeight="1">
      <c r="A5" s="313"/>
      <c r="B5" s="314"/>
      <c r="C5" s="314"/>
      <c r="D5" s="314"/>
      <c r="E5" s="314"/>
      <c r="F5" s="314"/>
      <c r="G5" s="314"/>
      <c r="H5" s="314"/>
      <c r="I5" s="314"/>
      <c r="J5" s="315"/>
    </row>
    <row r="6" spans="1:10" ht="12.75" customHeight="1">
      <c r="A6" s="313"/>
      <c r="B6" s="314"/>
      <c r="C6" s="314"/>
      <c r="D6" s="314"/>
      <c r="E6" s="314"/>
      <c r="F6" s="314"/>
      <c r="G6" s="314"/>
      <c r="H6" s="314"/>
      <c r="I6" s="314"/>
      <c r="J6" s="315"/>
    </row>
    <row r="7" spans="1:10" ht="12.75" customHeight="1">
      <c r="A7" s="313"/>
      <c r="B7" s="314"/>
      <c r="C7" s="314"/>
      <c r="D7" s="314"/>
      <c r="E7" s="314"/>
      <c r="F7" s="314"/>
      <c r="G7" s="314"/>
      <c r="H7" s="314"/>
      <c r="I7" s="314"/>
      <c r="J7" s="315"/>
    </row>
    <row r="8" spans="1:10" ht="12.75" customHeight="1">
      <c r="A8" s="313"/>
      <c r="B8" s="314"/>
      <c r="C8" s="314"/>
      <c r="D8" s="314"/>
      <c r="E8" s="314"/>
      <c r="F8" s="314"/>
      <c r="G8" s="314"/>
      <c r="H8" s="314"/>
      <c r="I8" s="314"/>
      <c r="J8" s="315"/>
    </row>
    <row r="9" spans="1:10" ht="12.75" customHeight="1">
      <c r="A9" s="313"/>
      <c r="B9" s="314"/>
      <c r="C9" s="314"/>
      <c r="D9" s="314"/>
      <c r="E9" s="314"/>
      <c r="F9" s="314"/>
      <c r="G9" s="314"/>
      <c r="H9" s="314"/>
      <c r="I9" s="314"/>
      <c r="J9" s="315"/>
    </row>
    <row r="10" spans="1:10" ht="12.75" customHeight="1">
      <c r="A10" s="313"/>
      <c r="B10" s="314"/>
      <c r="C10" s="314"/>
      <c r="D10" s="314"/>
      <c r="E10" s="314"/>
      <c r="F10" s="314"/>
      <c r="G10" s="314"/>
      <c r="H10" s="314"/>
      <c r="I10" s="314"/>
      <c r="J10" s="315"/>
    </row>
    <row r="11" spans="1:10" ht="12.75">
      <c r="A11" s="316"/>
      <c r="B11" s="316"/>
      <c r="C11" s="316"/>
      <c r="D11" s="316"/>
      <c r="E11" s="316"/>
      <c r="F11" s="316"/>
      <c r="G11" s="316"/>
      <c r="H11" s="316"/>
      <c r="I11" s="316"/>
      <c r="J11" s="316"/>
    </row>
    <row r="12" spans="1:10" ht="12.7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12.7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2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2.7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2.7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2.7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2.7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2.7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2.7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2.7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5">
      <c r="A26" s="7"/>
      <c r="B26" s="7"/>
      <c r="C26" s="7"/>
      <c r="D26" s="7"/>
      <c r="E26" s="7"/>
      <c r="F26" s="7"/>
      <c r="G26" s="7"/>
      <c r="H26" s="7"/>
      <c r="I26" s="8"/>
      <c r="J26" s="7"/>
    </row>
    <row r="27" spans="1:10" ht="12.7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12.75">
      <c r="A28" s="7"/>
      <c r="B28" s="7"/>
      <c r="C28" s="7"/>
      <c r="D28" s="7"/>
      <c r="E28" s="7"/>
      <c r="F28" s="7"/>
      <c r="G28" s="7"/>
      <c r="H28" s="7"/>
      <c r="I28" s="7"/>
      <c r="J28" s="7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asuvaljko</cp:lastModifiedBy>
  <cp:lastPrinted>2013-07-29T08:45:39Z</cp:lastPrinted>
  <dcterms:created xsi:type="dcterms:W3CDTF">2008-10-17T11:51:54Z</dcterms:created>
  <dcterms:modified xsi:type="dcterms:W3CDTF">2013-07-29T09:53:29Z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